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D:\Users\Jizeth\Documents\JIZETH\CANAL CAPITAL_2022\SEGUIMIENTOS\MRG_2SEM2022\"/>
    </mc:Choice>
  </mc:AlternateContent>
  <xr:revisionPtr revIDLastSave="0" documentId="13_ncr:1_{B408A08E-D1F5-41E3-B0BB-F0A3B6A428F1}" xr6:coauthVersionLast="41" xr6:coauthVersionMax="41" xr10:uidLastSave="{00000000-0000-0000-0000-000000000000}"/>
  <bookViews>
    <workbookView xWindow="2964" yWindow="24" windowWidth="11412" windowHeight="12216" tabRatio="759" firstSheet="14" activeTab="19" xr2:uid="{00000000-000D-0000-FFFF-FFFF00000000}"/>
  </bookViews>
  <sheets>
    <sheet name="Mapa de calor" sheetId="4" state="hidden" r:id="rId1"/>
    <sheet name="Planeación" sheetId="1" r:id="rId2"/>
    <sheet name="Datos" sheetId="24" state="hidden" r:id="rId3"/>
    <sheet name="Listas" sheetId="3" state="hidden" r:id="rId4"/>
    <sheet name="Análisis de O.E." sheetId="8" state="hidden" r:id="rId5"/>
    <sheet name="Factor R." sheetId="9" state="hidden" r:id="rId6"/>
    <sheet name="Comunicaciones" sheetId="10" r:id="rId7"/>
    <sheet name="P. Estratégicos" sheetId="12" r:id="rId8"/>
    <sheet name="Producción" sheetId="11" r:id="rId9"/>
    <sheet name="Programación" sheetId="13" r:id="rId10"/>
    <sheet name="Técnica" sheetId="14" r:id="rId11"/>
    <sheet name="Sistemas" sheetId="15" r:id="rId12"/>
    <sheet name="Seg. Digital" sheetId="23" r:id="rId13"/>
    <sheet name="G. Documental" sheetId="16" r:id="rId14"/>
    <sheet name="S. Administrativos" sheetId="17" r:id="rId15"/>
    <sheet name="T. Humano" sheetId="20" r:id="rId16"/>
    <sheet name="Financiera" sheetId="21" r:id="rId17"/>
    <sheet name="Jurídica" sheetId="22" r:id="rId18"/>
    <sheet name="S. Ciudadano" sheetId="19" r:id="rId19"/>
    <sheet name="C. Interno" sheetId="18"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_xlnm._FilterDatabase" localSheetId="19" hidden="1">'C. Interno'!$A$10:$AW$11</definedName>
    <definedName name="_xlnm._FilterDatabase" localSheetId="6" hidden="1">Comunicaciones!$A$10:$AW$11</definedName>
    <definedName name="_xlnm._FilterDatabase" localSheetId="16" hidden="1">Financiera!$A$10:$AW$11</definedName>
    <definedName name="_xlnm._FilterDatabase" localSheetId="13" hidden="1">'G. Documental'!$A$10:$AW$11</definedName>
    <definedName name="_xlnm._FilterDatabase" localSheetId="17" hidden="1">Jurídica!$A$10:$AX$11</definedName>
    <definedName name="_xlnm._FilterDatabase" localSheetId="7" hidden="1">'P. Estratégicos'!$A$10:$AW$11</definedName>
    <definedName name="_xlnm._FilterDatabase" localSheetId="1" hidden="1">Planeación!$A$10:$AX$11</definedName>
    <definedName name="_xlnm._FilterDatabase" localSheetId="8" hidden="1">Producción!$A$10:$AW$11</definedName>
    <definedName name="_xlnm._FilterDatabase" localSheetId="9" hidden="1">Programación!$A$10:$AX$11</definedName>
    <definedName name="_xlnm._FilterDatabase" localSheetId="14" hidden="1">'S. Administrativos'!$A$10:$AW$11</definedName>
    <definedName name="_xlnm._FilterDatabase" localSheetId="18" hidden="1">'S. Ciudadano'!$A$10:$AW$11</definedName>
    <definedName name="_xlnm._FilterDatabase" localSheetId="12" hidden="1">'Seg. Digital'!$A$12:$AQ$16</definedName>
    <definedName name="_xlnm._FilterDatabase" localSheetId="11" hidden="1">Sistemas!$A$10:$AW$11</definedName>
    <definedName name="_xlnm._FilterDatabase" localSheetId="15" hidden="1">'T. Humano'!$A$10:$AW$11</definedName>
    <definedName name="_xlnm._FilterDatabase" localSheetId="10" hidden="1">Técnica!$A$10:$AW$11</definedName>
    <definedName name="A" localSheetId="19">[1]Listas!$I$6:$I$7</definedName>
    <definedName name="A" localSheetId="6">[1]Listas!$I$6:$I$7</definedName>
    <definedName name="A" localSheetId="16">[1]Listas!$I$6:$I$7</definedName>
    <definedName name="A" localSheetId="13">[1]Listas!$I$6:$I$7</definedName>
    <definedName name="A" localSheetId="7">[1]Listas!$I$6:$I$7</definedName>
    <definedName name="A" localSheetId="8">[1]Listas!$I$6:$I$7</definedName>
    <definedName name="A" localSheetId="14">[1]Listas!$I$6:$I$7</definedName>
    <definedName name="A" localSheetId="18">[1]Listas!$I$6:$I$7</definedName>
    <definedName name="A" localSheetId="12">[1]Listas!$I$6:$I$7</definedName>
    <definedName name="A" localSheetId="11">[1]Listas!$I$6:$I$7</definedName>
    <definedName name="A" localSheetId="15">[1]Listas!$I$6:$I$7</definedName>
    <definedName name="A">[2]Listas!$I$6:$I$7</definedName>
    <definedName name="B" localSheetId="19">[1]Listas!#REF!</definedName>
    <definedName name="B" localSheetId="6">[1]Listas!#REF!</definedName>
    <definedName name="B" localSheetId="16">[1]Listas!#REF!</definedName>
    <definedName name="B" localSheetId="13">[1]Listas!#REF!</definedName>
    <definedName name="B" localSheetId="7">[1]Listas!#REF!</definedName>
    <definedName name="B" localSheetId="8">[1]Listas!#REF!</definedName>
    <definedName name="B" localSheetId="14">[1]Listas!#REF!</definedName>
    <definedName name="B" localSheetId="18">[1]Listas!#REF!</definedName>
    <definedName name="B" localSheetId="12">[1]Listas!#REF!</definedName>
    <definedName name="B" localSheetId="11">[1]Listas!#REF!</definedName>
    <definedName name="B" localSheetId="15">[1]Listas!#REF!</definedName>
    <definedName name="B" localSheetId="10">[1]Listas!#REF!</definedName>
    <definedName name="B">[2]Listas!#REF!</definedName>
    <definedName name="Ejecución">Listas!$R$3:$R$6</definedName>
    <definedName name="evaluación" localSheetId="12">#REF!</definedName>
    <definedName name="evaluación" localSheetId="10">#REF!</definedName>
    <definedName name="evaluación">#REF!</definedName>
    <definedName name="Externos">'Factor R.'!$F$2:$F$4</definedName>
    <definedName name="Frecuencia" localSheetId="19">[3]Listas!$G$3:$G$8</definedName>
    <definedName name="Frecuencia" localSheetId="6">[4]Listas!$G$3:$G$8</definedName>
    <definedName name="Frecuencia" localSheetId="16">[5]Listas!$G$3:$G$8</definedName>
    <definedName name="Frecuencia" localSheetId="13">[6]Listas!$G$3:$G$8</definedName>
    <definedName name="Frecuencia" localSheetId="17">[7]Listas!$G$3:$G$8</definedName>
    <definedName name="Frecuencia" localSheetId="7">[8]Listas!$G$3:$G$8</definedName>
    <definedName name="Frecuencia" localSheetId="8">[9]Listas!$G$3:$G$8</definedName>
    <definedName name="Frecuencia" localSheetId="9">[10]Listas!$G$3:$G$8</definedName>
    <definedName name="Frecuencia" localSheetId="14">[11]Listas!$G$3:$G$8</definedName>
    <definedName name="Frecuencia" localSheetId="18">[12]Listas!$G$3:$G$8</definedName>
    <definedName name="Frecuencia" localSheetId="12">[13]Listas!$E$3:$E$8</definedName>
    <definedName name="Frecuencia" localSheetId="11">[14]Listas!$G$3:$G$8</definedName>
    <definedName name="Frecuencia" localSheetId="15">[15]Listas!$G$3:$G$8</definedName>
    <definedName name="Frecuencia" localSheetId="10">[16]Listas!$G$3:$G$8</definedName>
    <definedName name="Frecuencia">Listas!$G$3:$G$8</definedName>
    <definedName name="Impacto" localSheetId="19">[3]Listas!$H$3:$H$8</definedName>
    <definedName name="Impacto" localSheetId="6">[4]Listas!$H$3:$H$8</definedName>
    <definedName name="Impacto" localSheetId="16">[5]Listas!$H$3:$H$8</definedName>
    <definedName name="Impacto" localSheetId="13">[6]Listas!$H$3:$H$8</definedName>
    <definedName name="Impacto" localSheetId="17">[7]Listas!$H$3:$H$8</definedName>
    <definedName name="Impacto" localSheetId="7">[8]Listas!$H$3:$H$8</definedName>
    <definedName name="Impacto" localSheetId="8">[9]Listas!$H$3:$H$8</definedName>
    <definedName name="Impacto" localSheetId="9">[10]Listas!$H$3:$H$8</definedName>
    <definedName name="Impacto" localSheetId="14">[11]Listas!$H$3:$H$8</definedName>
    <definedName name="Impacto" localSheetId="18">[12]Listas!$H$3:$H$8</definedName>
    <definedName name="Impacto" localSheetId="12">[13]Listas!$F$3:$F$8</definedName>
    <definedName name="Impacto" localSheetId="11">[14]Listas!$H$3:$H$8</definedName>
    <definedName name="Impacto" localSheetId="15">[15]Listas!$H$3:$H$8</definedName>
    <definedName name="Impacto" localSheetId="10">[16]Listas!$H$3:$H$8</definedName>
    <definedName name="Impacto">Listas!$H$3:$H$8</definedName>
    <definedName name="Infraestructura">'Factor R.'!$E$2:$E$4</definedName>
    <definedName name="MACROPROCESO" localSheetId="19">[1]Listas!$B$5:$B$9</definedName>
    <definedName name="MACROPROCESO" localSheetId="6">[1]Listas!$B$5:$B$9</definedName>
    <definedName name="MACROPROCESO" localSheetId="16">[1]Listas!$B$5:$B$9</definedName>
    <definedName name="MACROPROCESO" localSheetId="13">[1]Listas!$B$5:$B$9</definedName>
    <definedName name="MACROPROCESO" localSheetId="7">[1]Listas!$B$5:$B$9</definedName>
    <definedName name="MACROPROCESO" localSheetId="8">[1]Listas!$B$5:$B$9</definedName>
    <definedName name="MACROPROCESO" localSheetId="14">[1]Listas!$B$5:$B$9</definedName>
    <definedName name="MACROPROCESO" localSheetId="18">[1]Listas!$B$5:$B$9</definedName>
    <definedName name="MACROPROCESO" localSheetId="12">[1]Listas!$B$5:$B$9</definedName>
    <definedName name="MACROPROCESO" localSheetId="11">[1]Listas!$B$5:$B$9</definedName>
    <definedName name="MACROPROCESO" localSheetId="15">[1]Listas!$B$5:$B$9</definedName>
    <definedName name="MACROPROCESO">[2]Listas!$B$5:$B$9</definedName>
    <definedName name="Macroprocesos" localSheetId="19">[3]Listas!$A$3:$A$7</definedName>
    <definedName name="Macroprocesos" localSheetId="6">[4]Listas!$A$3:$A$7</definedName>
    <definedName name="Macroprocesos" localSheetId="16">[5]Listas!$A$3:$A$7</definedName>
    <definedName name="Macroprocesos" localSheetId="13">[6]Listas!$A$3:$A$7</definedName>
    <definedName name="Macroprocesos" localSheetId="17">[7]Listas!$A$3:$A$7</definedName>
    <definedName name="Macroprocesos" localSheetId="7">[8]Listas!$A$3:$A$7</definedName>
    <definedName name="Macroprocesos" localSheetId="8">[9]Listas!$A$3:$A$7</definedName>
    <definedName name="Macroprocesos" localSheetId="9">[10]Listas!$A$3:$A$7</definedName>
    <definedName name="Macroprocesos" localSheetId="14">[11]Listas!$A$3:$A$7</definedName>
    <definedName name="Macroprocesos" localSheetId="18">[12]Listas!$A$3:$A$7</definedName>
    <definedName name="Macroprocesos" localSheetId="11">[14]Listas!$A$3:$A$7</definedName>
    <definedName name="Macroprocesos" localSheetId="15">[15]Listas!$A$3:$A$7</definedName>
    <definedName name="Macroprocesos" localSheetId="10">[16]Listas!$A$3:$A$7</definedName>
    <definedName name="Macroprocesos">Listas!$A$3:$A$7</definedName>
    <definedName name="P_1">Listas!$K$3:$K$5</definedName>
    <definedName name="P_2">Listas!$L$3:$L$5</definedName>
    <definedName name="P_3">Listas!$M$3:$M$5</definedName>
    <definedName name="P_4">Listas!$N$3:$N$5</definedName>
    <definedName name="P_5">Listas!$O$3:$O$5</definedName>
    <definedName name="P_6">Listas!$P$3:$P$5</definedName>
    <definedName name="P_7">Listas!$Q$3:$Q$6</definedName>
    <definedName name="P_8">Listas!$S$3:$S$5</definedName>
    <definedName name="P_9">Listas!$T$3:$T$6</definedName>
    <definedName name="Proceso">'Factor R.'!$B$2:$B$5</definedName>
    <definedName name="Procesos" localSheetId="19">[3]Listas!$B$3:$B$16</definedName>
    <definedName name="Procesos" localSheetId="6">[4]Listas!$B$3:$B$16</definedName>
    <definedName name="Procesos" localSheetId="16">[5]Listas!$B$3:$B$16</definedName>
    <definedName name="Procesos" localSheetId="13">[6]Listas!$B$3:$B$16</definedName>
    <definedName name="Procesos" localSheetId="17">[7]Listas!$B$3:$B$16</definedName>
    <definedName name="Procesos" localSheetId="7">[8]Listas!$B$3:$B$16</definedName>
    <definedName name="Procesos" localSheetId="8">[9]Listas!$B$3:$B$16</definedName>
    <definedName name="Procesos" localSheetId="9">[10]Listas!$B$3:$B$16</definedName>
    <definedName name="Procesos" localSheetId="14">[11]Listas!$B$3:$B$16</definedName>
    <definedName name="Procesos" localSheetId="18">[12]Listas!$B$3:$B$16</definedName>
    <definedName name="Procesos" localSheetId="11">[14]Listas!$B$3:$B$16</definedName>
    <definedName name="Procesos" localSheetId="15">[15]Listas!$B$3:$B$16</definedName>
    <definedName name="Procesos" localSheetId="10">[16]Listas!$B$3:$B$16</definedName>
    <definedName name="Procesos">Listas!$B$3:$B$16</definedName>
    <definedName name="Si_No" localSheetId="19">[3]Listas!$I$3:$I$5</definedName>
    <definedName name="Si_No" localSheetId="6">[4]Listas!$I$3:$I$5</definedName>
    <definedName name="Si_No" localSheetId="16">[5]Listas!$I$3:$I$5</definedName>
    <definedName name="Si_No" localSheetId="13">[6]Listas!$I$3:$I$5</definedName>
    <definedName name="Si_No" localSheetId="7">[8]Listas!$I$3:$I$5</definedName>
    <definedName name="Si_No" localSheetId="8">[9]Listas!$I$3:$I$5</definedName>
    <definedName name="Si_No" localSheetId="14">[11]Listas!$I$3:$I$5</definedName>
    <definedName name="Si_No" localSheetId="18">[12]Listas!$I$3:$I$5</definedName>
    <definedName name="Si_No" localSheetId="12">[13]Listas!$G$3:$G$5</definedName>
    <definedName name="Si_No" localSheetId="11">[14]Listas!$I$3:$I$5</definedName>
    <definedName name="Si_No" localSheetId="15">[15]Listas!$I$3:$I$5</definedName>
    <definedName name="Si_No" localSheetId="10">[16]Listas!$I$3:$I$5</definedName>
    <definedName name="Si_No">Listas!$I$3:$I$5</definedName>
    <definedName name="Talento_Humano">'Factor R.'!$C$2:$C$4</definedName>
    <definedName name="Tecnología">'Factor R.'!$D$2:$D$5</definedName>
    <definedName name="TIPO" localSheetId="19">[1]Listas!#REF!</definedName>
    <definedName name="TIPO" localSheetId="6">[1]Listas!#REF!</definedName>
    <definedName name="TIPO" localSheetId="16">[1]Listas!#REF!</definedName>
    <definedName name="TIPO" localSheetId="13">[1]Listas!#REF!</definedName>
    <definedName name="TIPO" localSheetId="7">[1]Listas!#REF!</definedName>
    <definedName name="TIPO" localSheetId="8">[1]Listas!#REF!</definedName>
    <definedName name="TIPO" localSheetId="14">[1]Listas!#REF!</definedName>
    <definedName name="TIPO" localSheetId="18">[1]Listas!#REF!</definedName>
    <definedName name="TIPO" localSheetId="12">[1]Listas!#REF!</definedName>
    <definedName name="TIPO" localSheetId="11">[1]Listas!#REF!</definedName>
    <definedName name="TIPO" localSheetId="15">[1]Listas!#REF!</definedName>
    <definedName name="TIPO" localSheetId="10">[1]Listas!#REF!</definedName>
    <definedName name="TIPO">[2]Listas!#REF!</definedName>
    <definedName name="TIPO_" localSheetId="19">[1]Listas!$H$6:$H$8</definedName>
    <definedName name="TIPO_" localSheetId="6">[1]Listas!$H$6:$H$8</definedName>
    <definedName name="TIPO_" localSheetId="16">[1]Listas!$H$6:$H$8</definedName>
    <definedName name="TIPO_" localSheetId="13">[1]Listas!$H$6:$H$8</definedName>
    <definedName name="TIPO_" localSheetId="7">[1]Listas!$H$6:$H$8</definedName>
    <definedName name="TIPO_" localSheetId="8">[1]Listas!$H$6:$H$8</definedName>
    <definedName name="TIPO_" localSheetId="14">[1]Listas!$H$6:$H$8</definedName>
    <definedName name="TIPO_" localSheetId="18">[1]Listas!$H$6:$H$8</definedName>
    <definedName name="TIPO_" localSheetId="12">[1]Listas!$H$6:$H$8</definedName>
    <definedName name="TIPO_" localSheetId="11">[1]Listas!$H$6:$H$8</definedName>
    <definedName name="TIPO_" localSheetId="15">[1]Listas!$H$6:$H$8</definedName>
    <definedName name="TIPO_">[2]Listas!$H$6:$H$8</definedName>
    <definedName name="Tipo_Impacto">Listas!$D$3:$D$12</definedName>
    <definedName name="Tipología">Listas!$C$3:$C$6</definedName>
    <definedName name="_xlnm.Print_Titles" localSheetId="19">'C. Interno'!$1:$10</definedName>
    <definedName name="_xlnm.Print_Titles" localSheetId="6">Comunicaciones!$1:$10</definedName>
    <definedName name="_xlnm.Print_Titles" localSheetId="16">Financiera!$1:$10</definedName>
    <definedName name="_xlnm.Print_Titles" localSheetId="13">'G. Documental'!$1:$10</definedName>
    <definedName name="_xlnm.Print_Titles" localSheetId="17">Jurídica!$1:$10</definedName>
    <definedName name="_xlnm.Print_Titles" localSheetId="7">'P. Estratégicos'!$1:$10</definedName>
    <definedName name="_xlnm.Print_Titles" localSheetId="1">Planeación!$1:$10</definedName>
    <definedName name="_xlnm.Print_Titles" localSheetId="8">Producción!$1:$10</definedName>
    <definedName name="_xlnm.Print_Titles" localSheetId="9">Programación!$1:$10</definedName>
    <definedName name="_xlnm.Print_Titles" localSheetId="14">'S. Administrativos'!$1:$10</definedName>
    <definedName name="_xlnm.Print_Titles" localSheetId="18">'S. Ciudadano'!$1:$10</definedName>
    <definedName name="_xlnm.Print_Titles" localSheetId="12">'Seg. Digital'!$1:$12</definedName>
    <definedName name="_xlnm.Print_Titles" localSheetId="11">Sistemas!$1:$10</definedName>
    <definedName name="_xlnm.Print_Titles" localSheetId="15">'T. Humano'!$1:$10</definedName>
    <definedName name="Valor_Riesgo">Listas!$J$3:$J$7</definedName>
  </definedNames>
  <calcPr calcId="191029"/>
</workbook>
</file>

<file path=xl/calcChain.xml><?xml version="1.0" encoding="utf-8"?>
<calcChain xmlns="http://schemas.openxmlformats.org/spreadsheetml/2006/main">
  <c r="BA21" i="22" l="1"/>
  <c r="BB21" i="22" s="1"/>
  <c r="BA20" i="22"/>
  <c r="BB20" i="22" s="1"/>
  <c r="BA19" i="22"/>
  <c r="BB19" i="22" s="1"/>
  <c r="BA18" i="22"/>
  <c r="BB18" i="22" s="1"/>
  <c r="BA17" i="22"/>
  <c r="BB17" i="22" s="1"/>
  <c r="BA16" i="22"/>
  <c r="BB16" i="22" s="1"/>
  <c r="BA15" i="22"/>
  <c r="BB15" i="22" s="1"/>
  <c r="BA14" i="22"/>
  <c r="BB14" i="22" s="1"/>
  <c r="BA13" i="22"/>
  <c r="BB13" i="22" s="1"/>
  <c r="BA12" i="22"/>
  <c r="BB12" i="22" s="1"/>
  <c r="BA11" i="22"/>
  <c r="BB11" i="22" s="1"/>
  <c r="AZ11" i="20"/>
  <c r="BA11" i="20" s="1"/>
  <c r="AZ16" i="17" l="1"/>
  <c r="BA16" i="17" s="1"/>
  <c r="AZ15" i="17"/>
  <c r="BA15" i="17" s="1"/>
  <c r="AZ14" i="17"/>
  <c r="BA14" i="17" s="1"/>
  <c r="AZ13" i="17"/>
  <c r="BA13" i="17" s="1"/>
  <c r="BA12" i="17"/>
  <c r="AZ12" i="17"/>
  <c r="AZ11" i="17"/>
  <c r="BA11" i="17" s="1"/>
  <c r="AT15" i="23"/>
  <c r="AU15" i="23" s="1"/>
  <c r="AT13" i="23"/>
  <c r="AU13" i="23" s="1"/>
  <c r="AZ15" i="15"/>
  <c r="BA15" i="15" s="1"/>
  <c r="AZ14" i="15"/>
  <c r="BA14" i="15" s="1"/>
  <c r="AZ13" i="15"/>
  <c r="BA13" i="15" s="1"/>
  <c r="AZ12" i="15"/>
  <c r="BA12" i="15" s="1"/>
  <c r="AZ11" i="15"/>
  <c r="BA11" i="15" s="1"/>
  <c r="BA13" i="1"/>
  <c r="BB13" i="1" s="1"/>
  <c r="BA12" i="1"/>
  <c r="BB12" i="1" s="1"/>
  <c r="BA11" i="1"/>
  <c r="BB11" i="1" s="1"/>
  <c r="BA11" i="13" l="1"/>
  <c r="BB11" i="13" s="1"/>
  <c r="AZ11" i="12"/>
  <c r="BA11" i="12" s="1"/>
  <c r="AZ18" i="21"/>
  <c r="BA18" i="21" s="1"/>
  <c r="AZ16" i="21"/>
  <c r="AZ14" i="21"/>
  <c r="BA14" i="21" s="1"/>
  <c r="AZ13" i="21"/>
  <c r="BA13" i="21" s="1"/>
  <c r="AZ11" i="21"/>
  <c r="AZ15" i="18" l="1"/>
  <c r="BA15" i="18" s="1"/>
  <c r="AZ12" i="18"/>
  <c r="BA12" i="18" s="1"/>
  <c r="AZ13" i="18"/>
  <c r="BA13" i="18" s="1"/>
  <c r="AZ14" i="18"/>
  <c r="BA14" i="18" s="1"/>
  <c r="AZ11" i="18"/>
  <c r="BA11" i="18" s="1"/>
  <c r="AZ12" i="19"/>
  <c r="BA12" i="19" s="1"/>
  <c r="AZ11" i="19"/>
  <c r="BA11" i="19" s="1"/>
  <c r="AZ11" i="16"/>
  <c r="BA11" i="16" s="1"/>
  <c r="AZ17" i="16"/>
  <c r="AZ15" i="16"/>
  <c r="AZ13" i="16"/>
  <c r="BA13" i="16" s="1"/>
  <c r="AZ14" i="16"/>
  <c r="BA14" i="16" s="1"/>
  <c r="AZ12" i="16"/>
  <c r="BA12" i="16" s="1"/>
  <c r="AZ11" i="14"/>
  <c r="BA11" i="14" s="1"/>
  <c r="AZ12" i="14"/>
  <c r="BA12" i="14" s="1"/>
  <c r="AZ13" i="14"/>
  <c r="BA13" i="14" s="1"/>
  <c r="AZ14" i="14"/>
  <c r="BA14" i="14" s="1"/>
  <c r="AZ11" i="11"/>
  <c r="BA11" i="11" s="1"/>
  <c r="AZ11" i="10"/>
  <c r="BA11" i="10" s="1"/>
  <c r="W16" i="23" l="1"/>
  <c r="AA16" i="23" s="1"/>
  <c r="AG15" i="23"/>
  <c r="W15" i="23"/>
  <c r="X15" i="23" s="1"/>
  <c r="L15" i="23"/>
  <c r="W14" i="23"/>
  <c r="AA14" i="23" s="1"/>
  <c r="AG13" i="23"/>
  <c r="W13" i="23"/>
  <c r="X13" i="23" s="1"/>
  <c r="L13" i="23"/>
  <c r="AA13" i="23" l="1"/>
  <c r="AB13" i="23" s="1"/>
  <c r="AB14" i="23"/>
  <c r="AC13" i="23" s="1"/>
  <c r="AD13" i="23" s="1"/>
  <c r="X14" i="23"/>
  <c r="AA15" i="23"/>
  <c r="AB15" i="23" s="1"/>
  <c r="AB16" i="23"/>
  <c r="X16" i="23"/>
  <c r="AC15" i="23" l="1"/>
  <c r="AD15" i="23" s="1"/>
  <c r="AD21" i="22"/>
  <c r="AB21" i="22"/>
  <c r="T21" i="22"/>
  <c r="AM21" i="22" s="1"/>
  <c r="AK21" i="22" s="1"/>
  <c r="AL21" i="22" s="1"/>
  <c r="S21" i="22"/>
  <c r="Q21" i="22"/>
  <c r="P21" i="22"/>
  <c r="AD20" i="22"/>
  <c r="AB20" i="22"/>
  <c r="T20" i="22"/>
  <c r="AM20" i="22" s="1"/>
  <c r="AK20" i="22" s="1"/>
  <c r="AL20" i="22" s="1"/>
  <c r="S20" i="22"/>
  <c r="Q20" i="22"/>
  <c r="P20" i="22"/>
  <c r="AD19" i="22"/>
  <c r="AB19" i="22"/>
  <c r="T19" i="22"/>
  <c r="AM19" i="22" s="1"/>
  <c r="AK19" i="22" s="1"/>
  <c r="AL19" i="22" s="1"/>
  <c r="S19" i="22"/>
  <c r="Q19" i="22"/>
  <c r="P19" i="22"/>
  <c r="U19" i="22" s="1"/>
  <c r="V19" i="22" s="1"/>
  <c r="AD18" i="22"/>
  <c r="AB18" i="22"/>
  <c r="T18" i="22"/>
  <c r="AM18" i="22" s="1"/>
  <c r="AK18" i="22" s="1"/>
  <c r="AL18" i="22" s="1"/>
  <c r="S18" i="22"/>
  <c r="Q18" i="22"/>
  <c r="P18" i="22"/>
  <c r="AD17" i="22"/>
  <c r="AB17" i="22"/>
  <c r="T17" i="22"/>
  <c r="AM17" i="22" s="1"/>
  <c r="AK17" i="22" s="1"/>
  <c r="AL17" i="22" s="1"/>
  <c r="S17" i="22"/>
  <c r="Q17" i="22"/>
  <c r="P17" i="22"/>
  <c r="U17" i="22" s="1"/>
  <c r="V17" i="22" s="1"/>
  <c r="AD16" i="22"/>
  <c r="AB16" i="22"/>
  <c r="T16" i="22"/>
  <c r="AM16" i="22" s="1"/>
  <c r="AK16" i="22" s="1"/>
  <c r="AL16" i="22" s="1"/>
  <c r="S16" i="22"/>
  <c r="Q16" i="22"/>
  <c r="P16" i="22"/>
  <c r="AD15" i="22"/>
  <c r="AB15" i="22"/>
  <c r="T15" i="22"/>
  <c r="AM15" i="22" s="1"/>
  <c r="AK15" i="22" s="1"/>
  <c r="AL15" i="22" s="1"/>
  <c r="S15" i="22"/>
  <c r="Q15" i="22"/>
  <c r="P15" i="22"/>
  <c r="U15" i="22" s="1"/>
  <c r="V15" i="22" s="1"/>
  <c r="AD14" i="22"/>
  <c r="AB14" i="22"/>
  <c r="T14" i="22"/>
  <c r="AM14" i="22" s="1"/>
  <c r="AK14" i="22" s="1"/>
  <c r="AL14" i="22" s="1"/>
  <c r="S14" i="22"/>
  <c r="Q14" i="22"/>
  <c r="P14" i="22"/>
  <c r="AD13" i="22"/>
  <c r="AB13" i="22"/>
  <c r="T13" i="22"/>
  <c r="AM13" i="22" s="1"/>
  <c r="AK13" i="22" s="1"/>
  <c r="AL13" i="22" s="1"/>
  <c r="S13" i="22"/>
  <c r="Q13" i="22"/>
  <c r="P13" i="22"/>
  <c r="AD12" i="22"/>
  <c r="AB12" i="22"/>
  <c r="T12" i="22"/>
  <c r="AM12" i="22" s="1"/>
  <c r="AK12" i="22" s="1"/>
  <c r="AL12" i="22" s="1"/>
  <c r="S12" i="22"/>
  <c r="Q12" i="22"/>
  <c r="P12" i="22"/>
  <c r="AD11" i="22"/>
  <c r="AB11" i="22"/>
  <c r="T11" i="22"/>
  <c r="AM11" i="22" s="1"/>
  <c r="AK11" i="22" s="1"/>
  <c r="AL11" i="22" s="1"/>
  <c r="S11" i="22"/>
  <c r="Q11" i="22"/>
  <c r="P11" i="22"/>
  <c r="U11" i="22" l="1"/>
  <c r="V11" i="22" s="1"/>
  <c r="AJ13" i="22"/>
  <c r="AH13" i="22" s="1"/>
  <c r="AI13" i="22" s="1"/>
  <c r="AN13" i="22" s="1"/>
  <c r="AO13" i="22" s="1"/>
  <c r="AP13" i="22" s="1"/>
  <c r="AJ15" i="22"/>
  <c r="AH15" i="22" s="1"/>
  <c r="AI15" i="22" s="1"/>
  <c r="AN15" i="22" s="1"/>
  <c r="AO15" i="22" s="1"/>
  <c r="AP15" i="22" s="1"/>
  <c r="U18" i="22"/>
  <c r="V18" i="22" s="1"/>
  <c r="AJ19" i="22"/>
  <c r="AH19" i="22" s="1"/>
  <c r="AI19" i="22" s="1"/>
  <c r="AN19" i="22" s="1"/>
  <c r="AO19" i="22" s="1"/>
  <c r="AP19" i="22" s="1"/>
  <c r="U12" i="22"/>
  <c r="V12" i="22" s="1"/>
  <c r="AJ14" i="22"/>
  <c r="AH14" i="22" s="1"/>
  <c r="AI14" i="22" s="1"/>
  <c r="AN14" i="22" s="1"/>
  <c r="AO14" i="22" s="1"/>
  <c r="AP14" i="22" s="1"/>
  <c r="AJ18" i="22"/>
  <c r="AH18" i="22" s="1"/>
  <c r="AI18" i="22" s="1"/>
  <c r="AN18" i="22" s="1"/>
  <c r="AO18" i="22" s="1"/>
  <c r="AP18" i="22" s="1"/>
  <c r="AJ21" i="22"/>
  <c r="AH21" i="22" s="1"/>
  <c r="AI21" i="22" s="1"/>
  <c r="AN21" i="22" s="1"/>
  <c r="AO21" i="22" s="1"/>
  <c r="AP21" i="22" s="1"/>
  <c r="U20" i="22"/>
  <c r="V20" i="22" s="1"/>
  <c r="U21" i="22"/>
  <c r="V21" i="22" s="1"/>
  <c r="U13" i="22"/>
  <c r="V13" i="22" s="1"/>
  <c r="AJ17" i="22"/>
  <c r="AH17" i="22" s="1"/>
  <c r="AI17" i="22" s="1"/>
  <c r="AN17" i="22" s="1"/>
  <c r="AO17" i="22" s="1"/>
  <c r="AP17" i="22" s="1"/>
  <c r="U14" i="22"/>
  <c r="V14" i="22" s="1"/>
  <c r="AJ11" i="22"/>
  <c r="AH11" i="22" s="1"/>
  <c r="AI11" i="22" s="1"/>
  <c r="AN11" i="22" s="1"/>
  <c r="AO11" i="22" s="1"/>
  <c r="AP11" i="22" s="1"/>
  <c r="U16" i="22"/>
  <c r="V16" i="22" s="1"/>
  <c r="AJ12" i="22"/>
  <c r="AH12" i="22" s="1"/>
  <c r="AI12" i="22" s="1"/>
  <c r="AN12" i="22" s="1"/>
  <c r="AO12" i="22" s="1"/>
  <c r="AP12" i="22" s="1"/>
  <c r="AJ16" i="22"/>
  <c r="AH16" i="22" s="1"/>
  <c r="AI16" i="22" s="1"/>
  <c r="AN16" i="22" s="1"/>
  <c r="AO16" i="22" s="1"/>
  <c r="AP16" i="22" s="1"/>
  <c r="AJ20" i="22"/>
  <c r="AH20" i="22" s="1"/>
  <c r="AI20" i="22" s="1"/>
  <c r="AN20" i="22" s="1"/>
  <c r="AO20" i="22" s="1"/>
  <c r="AP20" i="22" s="1"/>
  <c r="AC19" i="21" l="1"/>
  <c r="AA19" i="21"/>
  <c r="T19" i="21"/>
  <c r="S19" i="21"/>
  <c r="Q19" i="21"/>
  <c r="P19" i="21"/>
  <c r="U19" i="21" s="1"/>
  <c r="AC18" i="21"/>
  <c r="AA18" i="21"/>
  <c r="T18" i="21"/>
  <c r="AL18" i="21" s="1"/>
  <c r="AJ18" i="21" s="1"/>
  <c r="AK18" i="21" s="1"/>
  <c r="S18" i="21"/>
  <c r="Q18" i="21"/>
  <c r="P18" i="21"/>
  <c r="AC17" i="21"/>
  <c r="AA17" i="21"/>
  <c r="T17" i="21"/>
  <c r="S17" i="21"/>
  <c r="Q17" i="21"/>
  <c r="P17" i="21"/>
  <c r="AC16" i="21"/>
  <c r="AA16" i="21"/>
  <c r="T16" i="21"/>
  <c r="AL16" i="21" s="1"/>
  <c r="AJ16" i="21" s="1"/>
  <c r="AK16" i="21" s="1"/>
  <c r="S16" i="21"/>
  <c r="Q16" i="21"/>
  <c r="P16" i="21"/>
  <c r="U16" i="21" s="1"/>
  <c r="V16" i="21" s="1"/>
  <c r="AC15" i="21"/>
  <c r="AA15" i="21"/>
  <c r="T15" i="21"/>
  <c r="S15" i="21"/>
  <c r="Q15" i="21"/>
  <c r="P15" i="21"/>
  <c r="U15" i="21" s="1"/>
  <c r="AC14" i="21"/>
  <c r="AA14" i="21"/>
  <c r="T14" i="21"/>
  <c r="AL14" i="21" s="1"/>
  <c r="AJ14" i="21" s="1"/>
  <c r="AK14" i="21" s="1"/>
  <c r="S14" i="21"/>
  <c r="Q14" i="21"/>
  <c r="P14" i="21"/>
  <c r="AC13" i="21"/>
  <c r="AA13" i="21"/>
  <c r="T13" i="21"/>
  <c r="AL13" i="21" s="1"/>
  <c r="AJ13" i="21" s="1"/>
  <c r="AK13" i="21" s="1"/>
  <c r="S13" i="21"/>
  <c r="Q13" i="21"/>
  <c r="AI13" i="21" s="1"/>
  <c r="AG13" i="21" s="1"/>
  <c r="AH13" i="21" s="1"/>
  <c r="P13" i="21"/>
  <c r="AC12" i="21"/>
  <c r="AA12" i="21"/>
  <c r="AC11" i="21"/>
  <c r="AA11" i="21"/>
  <c r="T11" i="21"/>
  <c r="AL11" i="21" s="1"/>
  <c r="AJ11" i="21" s="1"/>
  <c r="AK11" i="21" s="1"/>
  <c r="S11" i="21"/>
  <c r="U11" i="21" s="1"/>
  <c r="V11" i="21" s="1"/>
  <c r="Q11" i="21"/>
  <c r="P11" i="21"/>
  <c r="U13" i="21" l="1"/>
  <c r="V13" i="21" s="1"/>
  <c r="AI16" i="21"/>
  <c r="AG16" i="21" s="1"/>
  <c r="AH16" i="21" s="1"/>
  <c r="AM16" i="21" s="1"/>
  <c r="AN16" i="21" s="1"/>
  <c r="AO16" i="21" s="1"/>
  <c r="AI11" i="21"/>
  <c r="AG11" i="21" s="1"/>
  <c r="AH11" i="21" s="1"/>
  <c r="AM11" i="21" s="1"/>
  <c r="AN11" i="21" s="1"/>
  <c r="AO11" i="21" s="1"/>
  <c r="U14" i="21"/>
  <c r="V14" i="21" s="1"/>
  <c r="U18" i="21"/>
  <c r="V18" i="21" s="1"/>
  <c r="AI14" i="21"/>
  <c r="AG14" i="21" s="1"/>
  <c r="AH14" i="21" s="1"/>
  <c r="AM14" i="21" s="1"/>
  <c r="AN14" i="21" s="1"/>
  <c r="AO14" i="21" s="1"/>
  <c r="AI18" i="21"/>
  <c r="AG18" i="21" s="1"/>
  <c r="AH18" i="21" s="1"/>
  <c r="AM18" i="21" s="1"/>
  <c r="AN18" i="21" s="1"/>
  <c r="AO18" i="21" s="1"/>
  <c r="U17" i="21"/>
  <c r="AM13" i="21"/>
  <c r="AN13" i="21" s="1"/>
  <c r="AO13" i="21" s="1"/>
  <c r="AC11" i="20" l="1"/>
  <c r="AA11" i="20"/>
  <c r="T11" i="20"/>
  <c r="AL11" i="20" s="1"/>
  <c r="AJ11" i="20" s="1"/>
  <c r="AK11" i="20" s="1"/>
  <c r="S11" i="20"/>
  <c r="Q11" i="20"/>
  <c r="AI11" i="20" s="1"/>
  <c r="AG11" i="20" s="1"/>
  <c r="AH11" i="20" s="1"/>
  <c r="P11" i="20"/>
  <c r="U11" i="20" l="1"/>
  <c r="V11" i="20" s="1"/>
  <c r="AM11" i="20"/>
  <c r="AN11" i="20" s="1"/>
  <c r="AO11" i="20" s="1"/>
  <c r="AC12" i="19" l="1"/>
  <c r="AA12" i="19"/>
  <c r="T12" i="19"/>
  <c r="AL12" i="19" s="1"/>
  <c r="AJ12" i="19" s="1"/>
  <c r="AK12" i="19" s="1"/>
  <c r="S12" i="19"/>
  <c r="Q12" i="19"/>
  <c r="P12" i="19"/>
  <c r="AC11" i="19"/>
  <c r="AA11" i="19"/>
  <c r="T11" i="19"/>
  <c r="AL11" i="19" s="1"/>
  <c r="AJ11" i="19" s="1"/>
  <c r="AK11" i="19" s="1"/>
  <c r="S11" i="19"/>
  <c r="Q11" i="19"/>
  <c r="P11" i="19"/>
  <c r="AI12" i="19" l="1"/>
  <c r="AG12" i="19" s="1"/>
  <c r="AH12" i="19" s="1"/>
  <c r="AM12" i="19" s="1"/>
  <c r="AN12" i="19" s="1"/>
  <c r="AO12" i="19" s="1"/>
  <c r="U11" i="19"/>
  <c r="V11" i="19" s="1"/>
  <c r="U12" i="19"/>
  <c r="V12" i="19" s="1"/>
  <c r="AI11" i="19"/>
  <c r="AG11" i="19" s="1"/>
  <c r="AH11" i="19" s="1"/>
  <c r="AM11" i="19" s="1"/>
  <c r="AN11" i="19" s="1"/>
  <c r="AO11" i="19" s="1"/>
  <c r="AC18" i="18" l="1"/>
  <c r="AA18" i="18"/>
  <c r="AC17" i="18"/>
  <c r="AA17" i="18"/>
  <c r="AL16" i="18"/>
  <c r="AJ16" i="18" s="1"/>
  <c r="AK16" i="18" s="1"/>
  <c r="AC16" i="18"/>
  <c r="AA16" i="18"/>
  <c r="AI16" i="18" s="1"/>
  <c r="AG16" i="18" s="1"/>
  <c r="AH16" i="18" s="1"/>
  <c r="AM16" i="18" s="1"/>
  <c r="AC15" i="18"/>
  <c r="AA15" i="18"/>
  <c r="T15" i="18"/>
  <c r="AL18" i="18" s="1"/>
  <c r="AJ18" i="18" s="1"/>
  <c r="AK18" i="18" s="1"/>
  <c r="S15" i="18"/>
  <c r="U15" i="18" s="1"/>
  <c r="V15" i="18" s="1"/>
  <c r="Q15" i="18"/>
  <c r="P15" i="18"/>
  <c r="AC14" i="18"/>
  <c r="AA14" i="18"/>
  <c r="T14" i="18"/>
  <c r="AL14" i="18" s="1"/>
  <c r="AJ14" i="18" s="1"/>
  <c r="AK14" i="18" s="1"/>
  <c r="S14" i="18"/>
  <c r="Q14" i="18"/>
  <c r="P14" i="18"/>
  <c r="U14" i="18" s="1"/>
  <c r="V14" i="18" s="1"/>
  <c r="AC13" i="18"/>
  <c r="AA13" i="18"/>
  <c r="AC12" i="18"/>
  <c r="AA12" i="18"/>
  <c r="AC11" i="18"/>
  <c r="AA11" i="18"/>
  <c r="T11" i="18"/>
  <c r="AL11" i="18" s="1"/>
  <c r="AJ11" i="18" s="1"/>
  <c r="AK11" i="18" s="1"/>
  <c r="S11" i="18"/>
  <c r="Q11" i="18"/>
  <c r="AI13" i="18" s="1"/>
  <c r="AG13" i="18" s="1"/>
  <c r="AH13" i="18" s="1"/>
  <c r="P11" i="18"/>
  <c r="U11" i="18" l="1"/>
  <c r="V11" i="18" s="1"/>
  <c r="AI14" i="18"/>
  <c r="AG14" i="18" s="1"/>
  <c r="AH14" i="18" s="1"/>
  <c r="AM14" i="18" s="1"/>
  <c r="AN14" i="18" s="1"/>
  <c r="AO14" i="18" s="1"/>
  <c r="AI15" i="18"/>
  <c r="AG15" i="18" s="1"/>
  <c r="AH15" i="18" s="1"/>
  <c r="AI17" i="18"/>
  <c r="AG17" i="18" s="1"/>
  <c r="AH17" i="18" s="1"/>
  <c r="AL13" i="18"/>
  <c r="AJ13" i="18" s="1"/>
  <c r="AK13" i="18" s="1"/>
  <c r="AM13" i="18" s="1"/>
  <c r="AN11" i="18" s="1"/>
  <c r="AO11" i="18" s="1"/>
  <c r="AL12" i="18"/>
  <c r="AJ12" i="18" s="1"/>
  <c r="AK12" i="18" s="1"/>
  <c r="AI18" i="18"/>
  <c r="AG18" i="18" s="1"/>
  <c r="AH18" i="18" s="1"/>
  <c r="AM18" i="18" s="1"/>
  <c r="AL15" i="18"/>
  <c r="AJ15" i="18" s="1"/>
  <c r="AK15" i="18" s="1"/>
  <c r="AI12" i="18"/>
  <c r="AG12" i="18" s="1"/>
  <c r="AH12" i="18" s="1"/>
  <c r="AL17" i="18"/>
  <c r="AJ17" i="18" s="1"/>
  <c r="AK17" i="18" s="1"/>
  <c r="AM17" i="18" s="1"/>
  <c r="AI11" i="18"/>
  <c r="AG11" i="18" s="1"/>
  <c r="AH11" i="18" s="1"/>
  <c r="AM11" i="18" s="1"/>
  <c r="AM12" i="18" l="1"/>
  <c r="AM15" i="18"/>
  <c r="AN15" i="18" s="1"/>
  <c r="AO15" i="18" s="1"/>
  <c r="AC16" i="17"/>
  <c r="AA16" i="17"/>
  <c r="T16" i="17"/>
  <c r="AL16" i="17" s="1"/>
  <c r="AJ16" i="17" s="1"/>
  <c r="AK16" i="17" s="1"/>
  <c r="S16" i="17"/>
  <c r="Q16" i="17"/>
  <c r="AI16" i="17" s="1"/>
  <c r="AG16" i="17" s="1"/>
  <c r="AH16" i="17" s="1"/>
  <c r="AM16" i="17" s="1"/>
  <c r="AN16" i="17" s="1"/>
  <c r="AO16" i="17" s="1"/>
  <c r="P16" i="17"/>
  <c r="U16" i="17" s="1"/>
  <c r="V16" i="17" s="1"/>
  <c r="AC15" i="17"/>
  <c r="AA15" i="17"/>
  <c r="AC14" i="17"/>
  <c r="AA14" i="17"/>
  <c r="T14" i="17"/>
  <c r="AL14" i="17" s="1"/>
  <c r="AJ14" i="17" s="1"/>
  <c r="AK14" i="17" s="1"/>
  <c r="S14" i="17"/>
  <c r="Q14" i="17"/>
  <c r="AI14" i="17" s="1"/>
  <c r="AG14" i="17" s="1"/>
  <c r="AH14" i="17" s="1"/>
  <c r="P14" i="17"/>
  <c r="AC13" i="17"/>
  <c r="AA13" i="17"/>
  <c r="AC12" i="17"/>
  <c r="AA12" i="17"/>
  <c r="AC11" i="17"/>
  <c r="AA11" i="17"/>
  <c r="T11" i="17"/>
  <c r="AL13" i="17" s="1"/>
  <c r="AJ13" i="17" s="1"/>
  <c r="AK13" i="17" s="1"/>
  <c r="S11" i="17"/>
  <c r="Q11" i="17"/>
  <c r="P11" i="17"/>
  <c r="U14" i="17" l="1"/>
  <c r="V14" i="17" s="1"/>
  <c r="AI11" i="17"/>
  <c r="AG11" i="17" s="1"/>
  <c r="AH11" i="17" s="1"/>
  <c r="AL12" i="17"/>
  <c r="AJ12" i="17" s="1"/>
  <c r="AK12" i="17" s="1"/>
  <c r="AL11" i="17"/>
  <c r="AJ11" i="17" s="1"/>
  <c r="AK11" i="17" s="1"/>
  <c r="AM11" i="17" s="1"/>
  <c r="AN11" i="17" s="1"/>
  <c r="AO11" i="17" s="1"/>
  <c r="AI13" i="17"/>
  <c r="AG13" i="17" s="1"/>
  <c r="AH13" i="17" s="1"/>
  <c r="AM13" i="17" s="1"/>
  <c r="U11" i="17"/>
  <c r="V11" i="17" s="1"/>
  <c r="AI12" i="17"/>
  <c r="AG12" i="17" s="1"/>
  <c r="AH12" i="17" s="1"/>
  <c r="AM12" i="17" s="1"/>
  <c r="AI15" i="17"/>
  <c r="AG15" i="17" s="1"/>
  <c r="AH15" i="17" s="1"/>
  <c r="AM14" i="17"/>
  <c r="AN14" i="17" s="1"/>
  <c r="AO14" i="17" s="1"/>
  <c r="AL15" i="17"/>
  <c r="AJ15" i="17" s="1"/>
  <c r="AK15" i="17" s="1"/>
  <c r="AM15" i="17" l="1"/>
  <c r="AC18" i="16"/>
  <c r="AA18" i="16"/>
  <c r="AC17" i="16"/>
  <c r="AA17" i="16"/>
  <c r="T17" i="16"/>
  <c r="AL17" i="16" s="1"/>
  <c r="AJ17" i="16" s="1"/>
  <c r="AK17" i="16" s="1"/>
  <c r="S17" i="16"/>
  <c r="U17" i="16" s="1"/>
  <c r="V17" i="16" s="1"/>
  <c r="Q17" i="16"/>
  <c r="AI17" i="16" s="1"/>
  <c r="AG17" i="16" s="1"/>
  <c r="P17" i="16"/>
  <c r="AC16" i="16"/>
  <c r="AA16" i="16"/>
  <c r="AC15" i="16"/>
  <c r="AA15" i="16"/>
  <c r="AC14" i="16"/>
  <c r="AA14" i="16"/>
  <c r="T14" i="16"/>
  <c r="AL15" i="16" s="1"/>
  <c r="AJ15" i="16" s="1"/>
  <c r="AK15" i="16" s="1"/>
  <c r="S14" i="16"/>
  <c r="Q14" i="16"/>
  <c r="P14" i="16"/>
  <c r="U14" i="16" s="1"/>
  <c r="V14" i="16" s="1"/>
  <c r="AC13" i="16"/>
  <c r="AA13" i="16"/>
  <c r="AL12" i="16"/>
  <c r="AJ12" i="16" s="1"/>
  <c r="AK12" i="16" s="1"/>
  <c r="AC12" i="16"/>
  <c r="AA12" i="16"/>
  <c r="AC11" i="16"/>
  <c r="AA11" i="16"/>
  <c r="T11" i="16"/>
  <c r="AL11" i="16" s="1"/>
  <c r="AJ11" i="16" s="1"/>
  <c r="AK11" i="16" s="1"/>
  <c r="S11" i="16"/>
  <c r="Q11" i="16"/>
  <c r="AI13" i="16" s="1"/>
  <c r="AG13" i="16" s="1"/>
  <c r="AH13" i="16" s="1"/>
  <c r="P11" i="16"/>
  <c r="U11" i="16" s="1"/>
  <c r="V11" i="16" s="1"/>
  <c r="AI16" i="16" l="1"/>
  <c r="AG16" i="16" s="1"/>
  <c r="AH16" i="16" s="1"/>
  <c r="AL14" i="16"/>
  <c r="AJ14" i="16" s="1"/>
  <c r="AK14" i="16" s="1"/>
  <c r="AL13" i="16"/>
  <c r="AJ13" i="16" s="1"/>
  <c r="AK13" i="16" s="1"/>
  <c r="AM13" i="16" s="1"/>
  <c r="AL16" i="16"/>
  <c r="AJ16" i="16" s="1"/>
  <c r="AK16" i="16" s="1"/>
  <c r="AM16" i="16" s="1"/>
  <c r="AI14" i="16"/>
  <c r="AG14" i="16" s="1"/>
  <c r="AH14" i="16" s="1"/>
  <c r="AM14" i="16" s="1"/>
  <c r="AN14" i="16" s="1"/>
  <c r="AO14" i="16" s="1"/>
  <c r="AI15" i="16"/>
  <c r="AG15" i="16" s="1"/>
  <c r="AH15" i="16" s="1"/>
  <c r="AM15" i="16" s="1"/>
  <c r="AI18" i="16"/>
  <c r="AG18" i="16" s="1"/>
  <c r="AH18" i="16" s="1"/>
  <c r="AH17" i="16"/>
  <c r="AM17" i="16" s="1"/>
  <c r="AN17" i="16" s="1"/>
  <c r="AO17" i="16" s="1"/>
  <c r="AI11" i="16"/>
  <c r="AG11" i="16" s="1"/>
  <c r="AH11" i="16" s="1"/>
  <c r="AM11" i="16" s="1"/>
  <c r="AN11" i="16" s="1"/>
  <c r="AO11" i="16" s="1"/>
  <c r="AL18" i="16"/>
  <c r="AJ18" i="16" s="1"/>
  <c r="AK18" i="16" s="1"/>
  <c r="AI12" i="16"/>
  <c r="AG12" i="16" s="1"/>
  <c r="AH12" i="16" s="1"/>
  <c r="AM12" i="16" s="1"/>
  <c r="AM18" i="16" l="1"/>
  <c r="AC15" i="15" l="1"/>
  <c r="AA15" i="15"/>
  <c r="AC14" i="15"/>
  <c r="AA14" i="15"/>
  <c r="T14" i="15"/>
  <c r="AL15" i="15" s="1"/>
  <c r="AJ15" i="15" s="1"/>
  <c r="AK15" i="15" s="1"/>
  <c r="S14" i="15"/>
  <c r="Q14" i="15"/>
  <c r="AI15" i="15" s="1"/>
  <c r="AG15" i="15" s="1"/>
  <c r="P14" i="15"/>
  <c r="U14" i="15" s="1"/>
  <c r="V14" i="15" s="1"/>
  <c r="AC13" i="15"/>
  <c r="AA13" i="15"/>
  <c r="AI12" i="15"/>
  <c r="AG12" i="15" s="1"/>
  <c r="AC12" i="15"/>
  <c r="AA12" i="15"/>
  <c r="T12" i="15"/>
  <c r="AL13" i="15" s="1"/>
  <c r="AJ13" i="15" s="1"/>
  <c r="AK13" i="15" s="1"/>
  <c r="S12" i="15"/>
  <c r="U12" i="15" s="1"/>
  <c r="V12" i="15" s="1"/>
  <c r="Q12" i="15"/>
  <c r="AI13" i="15" s="1"/>
  <c r="AG13" i="15" s="1"/>
  <c r="P12" i="15"/>
  <c r="AC11" i="15"/>
  <c r="AA11" i="15"/>
  <c r="T11" i="15"/>
  <c r="AL11" i="15" s="1"/>
  <c r="AJ11" i="15" s="1"/>
  <c r="AK11" i="15" s="1"/>
  <c r="S11" i="15"/>
  <c r="Q11" i="15"/>
  <c r="P11" i="15"/>
  <c r="U11" i="15" s="1"/>
  <c r="V11" i="15" s="1"/>
  <c r="AI11" i="15" l="1"/>
  <c r="AG11" i="15" s="1"/>
  <c r="AH11" i="15" s="1"/>
  <c r="AM11" i="15" s="1"/>
  <c r="AN11" i="15" s="1"/>
  <c r="AO11" i="15" s="1"/>
  <c r="AH12" i="15"/>
  <c r="AH13" i="15"/>
  <c r="AM13" i="15" s="1"/>
  <c r="AI14" i="15"/>
  <c r="AG14" i="15" s="1"/>
  <c r="AL12" i="15"/>
  <c r="AJ12" i="15" s="1"/>
  <c r="AK12" i="15" s="1"/>
  <c r="AL14" i="15"/>
  <c r="AJ14" i="15" s="1"/>
  <c r="AK14" i="15" s="1"/>
  <c r="AM12" i="15" l="1"/>
  <c r="AN12" i="15" s="1"/>
  <c r="AO12" i="15" s="1"/>
  <c r="AH14" i="15"/>
  <c r="AM14" i="15" s="1"/>
  <c r="AN14" i="15" s="1"/>
  <c r="AO14" i="15" s="1"/>
  <c r="AH15" i="15"/>
  <c r="AM15" i="15" s="1"/>
  <c r="AC14" i="14" l="1"/>
  <c r="AA14" i="14"/>
  <c r="T14" i="14"/>
  <c r="AL14" i="14" s="1"/>
  <c r="AJ14" i="14" s="1"/>
  <c r="AK14" i="14" s="1"/>
  <c r="S14" i="14"/>
  <c r="Q14" i="14"/>
  <c r="AI14" i="14" s="1"/>
  <c r="AG14" i="14" s="1"/>
  <c r="AH14" i="14" s="1"/>
  <c r="P14" i="14"/>
  <c r="U14" i="14" s="1"/>
  <c r="V14" i="14" s="1"/>
  <c r="AC13" i="14"/>
  <c r="AA13" i="14"/>
  <c r="T13" i="14"/>
  <c r="AL13" i="14" s="1"/>
  <c r="AJ13" i="14" s="1"/>
  <c r="AK13" i="14" s="1"/>
  <c r="S13" i="14"/>
  <c r="Q13" i="14"/>
  <c r="P13" i="14"/>
  <c r="AC12" i="14"/>
  <c r="AA12" i="14"/>
  <c r="T12" i="14"/>
  <c r="AL12" i="14" s="1"/>
  <c r="AJ12" i="14" s="1"/>
  <c r="AK12" i="14" s="1"/>
  <c r="S12" i="14"/>
  <c r="Q12" i="14"/>
  <c r="P12" i="14"/>
  <c r="AC11" i="14"/>
  <c r="AA11" i="14"/>
  <c r="T11" i="14"/>
  <c r="AL11" i="14" s="1"/>
  <c r="AJ11" i="14" s="1"/>
  <c r="AK11" i="14" s="1"/>
  <c r="S11" i="14"/>
  <c r="Q11" i="14"/>
  <c r="AI11" i="14" s="1"/>
  <c r="AG11" i="14" s="1"/>
  <c r="AH11" i="14" s="1"/>
  <c r="AM11" i="14" s="1"/>
  <c r="AN11" i="14" s="1"/>
  <c r="AO11" i="14" s="1"/>
  <c r="P11" i="14"/>
  <c r="U11" i="14" s="1"/>
  <c r="V11" i="14" s="1"/>
  <c r="AI13" i="14" l="1"/>
  <c r="AG13" i="14" s="1"/>
  <c r="AH13" i="14" s="1"/>
  <c r="AM13" i="14" s="1"/>
  <c r="AN13" i="14" s="1"/>
  <c r="AO13" i="14" s="1"/>
  <c r="AI12" i="14"/>
  <c r="AG12" i="14" s="1"/>
  <c r="AH12" i="14" s="1"/>
  <c r="AM12" i="14" s="1"/>
  <c r="AN12" i="14" s="1"/>
  <c r="AO12" i="14" s="1"/>
  <c r="U13" i="14"/>
  <c r="V13" i="14" s="1"/>
  <c r="U12" i="14"/>
  <c r="V12" i="14" s="1"/>
  <c r="AM14" i="14"/>
  <c r="AN14" i="14" s="1"/>
  <c r="AO14" i="14" s="1"/>
  <c r="AD11" i="13"/>
  <c r="AB11" i="13"/>
  <c r="T11" i="13"/>
  <c r="AM11" i="13" s="1"/>
  <c r="AK11" i="13" s="1"/>
  <c r="AL11" i="13" s="1"/>
  <c r="S11" i="13"/>
  <c r="Q11" i="13"/>
  <c r="AJ11" i="13" s="1"/>
  <c r="AH11" i="13" s="1"/>
  <c r="AI11" i="13" s="1"/>
  <c r="P11" i="13"/>
  <c r="AN11" i="13" l="1"/>
  <c r="AO11" i="13" s="1"/>
  <c r="AP11" i="13" s="1"/>
  <c r="U11" i="13"/>
  <c r="V11" i="13" s="1"/>
  <c r="AC11" i="12" l="1"/>
  <c r="AA11" i="12"/>
  <c r="T11" i="12"/>
  <c r="AL11" i="12" s="1"/>
  <c r="AJ11" i="12" s="1"/>
  <c r="AK11" i="12" s="1"/>
  <c r="S11" i="12"/>
  <c r="Q11" i="12"/>
  <c r="AI11" i="12" s="1"/>
  <c r="AG11" i="12" s="1"/>
  <c r="AH11" i="12" s="1"/>
  <c r="AM11" i="12" s="1"/>
  <c r="AN11" i="12" s="1"/>
  <c r="AO11" i="12" s="1"/>
  <c r="P11" i="12"/>
  <c r="U11" i="12" l="1"/>
  <c r="V11" i="12" s="1"/>
  <c r="AC11" i="11"/>
  <c r="AA11" i="11"/>
  <c r="T11" i="11"/>
  <c r="AL11" i="11" s="1"/>
  <c r="AJ11" i="11" s="1"/>
  <c r="AK11" i="11" s="1"/>
  <c r="S11" i="11"/>
  <c r="Q11" i="11"/>
  <c r="AI11" i="11" s="1"/>
  <c r="AG11" i="11" s="1"/>
  <c r="AH11" i="11" s="1"/>
  <c r="AM11" i="11" s="1"/>
  <c r="AN11" i="11" s="1"/>
  <c r="AO11" i="11" s="1"/>
  <c r="P11" i="11"/>
  <c r="U11" i="11" l="1"/>
  <c r="V11" i="11" s="1"/>
  <c r="AC11" i="10"/>
  <c r="AA11" i="10"/>
  <c r="T11" i="10"/>
  <c r="AL11" i="10" s="1"/>
  <c r="AJ11" i="10" s="1"/>
  <c r="AK11" i="10" s="1"/>
  <c r="S11" i="10"/>
  <c r="Q11" i="10"/>
  <c r="P11" i="10"/>
  <c r="AI11" i="10" l="1"/>
  <c r="AG11" i="10" s="1"/>
  <c r="AH11" i="10" s="1"/>
  <c r="AM11" i="10" s="1"/>
  <c r="AN11" i="10" s="1"/>
  <c r="AO11" i="10" s="1"/>
  <c r="U11" i="10"/>
  <c r="V11" i="10" s="1"/>
  <c r="AB13" i="1" l="1"/>
  <c r="AD13" i="1"/>
  <c r="AD12" i="1"/>
  <c r="AB12" i="1"/>
  <c r="AJ12" i="1" s="1"/>
  <c r="AH12" i="1" s="1"/>
  <c r="AI12" i="1" s="1"/>
  <c r="T13" i="1"/>
  <c r="AM13" i="1" s="1"/>
  <c r="AK13" i="1" s="1"/>
  <c r="AL13" i="1" s="1"/>
  <c r="S13" i="1"/>
  <c r="Q13" i="1"/>
  <c r="P13" i="1"/>
  <c r="U13" i="1" s="1"/>
  <c r="V13" i="1" s="1"/>
  <c r="T12" i="1"/>
  <c r="S12" i="1"/>
  <c r="Q12" i="1"/>
  <c r="P12" i="1"/>
  <c r="U12" i="1" l="1"/>
  <c r="V12" i="1" s="1"/>
  <c r="AM12" i="1"/>
  <c r="AK12" i="1" s="1"/>
  <c r="AL12" i="1" s="1"/>
  <c r="AN12" i="1" s="1"/>
  <c r="AO12" i="1" s="1"/>
  <c r="AP12" i="1" s="1"/>
  <c r="AJ13" i="1"/>
  <c r="AH13" i="1" s="1"/>
  <c r="AI13" i="1" s="1"/>
  <c r="AN13" i="1" s="1"/>
  <c r="AO13" i="1" s="1"/>
  <c r="AP13" i="1" s="1"/>
  <c r="AD11" i="1" l="1"/>
  <c r="AB11" i="1"/>
  <c r="T11" i="1"/>
  <c r="S11" i="1"/>
  <c r="Q11" i="1"/>
  <c r="P11" i="1"/>
  <c r="U11" i="1" l="1"/>
  <c r="V11" i="1" s="1"/>
  <c r="AJ11" i="1"/>
  <c r="AH11" i="1" s="1"/>
  <c r="AI11" i="1" s="1"/>
  <c r="AM11" i="1"/>
  <c r="AK11" i="1" s="1"/>
  <c r="AL11" i="1" s="1"/>
  <c r="AN11" i="1" l="1"/>
  <c r="AO11" i="1" s="1"/>
  <c r="AP11" i="1" s="1"/>
</calcChain>
</file>

<file path=xl/sharedStrings.xml><?xml version="1.0" encoding="utf-8"?>
<sst xmlns="http://schemas.openxmlformats.org/spreadsheetml/2006/main" count="2965" uniqueCount="941">
  <si>
    <t>Identificación del riesgo</t>
  </si>
  <si>
    <t>Macroproceso</t>
  </si>
  <si>
    <t>Proceso / Proyecto</t>
  </si>
  <si>
    <t>PROBABILIDAD</t>
  </si>
  <si>
    <t>Menor (2)</t>
  </si>
  <si>
    <t>Moderado (3)</t>
  </si>
  <si>
    <t>Mayor (4)</t>
  </si>
  <si>
    <t>Catastrófico (5)</t>
  </si>
  <si>
    <t>IMPACTO</t>
  </si>
  <si>
    <t>MACROPROCESOS</t>
  </si>
  <si>
    <t xml:space="preserve">PROCESOS </t>
  </si>
  <si>
    <t>FRECUENCIA</t>
  </si>
  <si>
    <t>SI/NO</t>
  </si>
  <si>
    <t>Estratégico</t>
  </si>
  <si>
    <t>Planeación Estratégica</t>
  </si>
  <si>
    <t>Gestión</t>
  </si>
  <si>
    <t>Si</t>
  </si>
  <si>
    <t>Baja</t>
  </si>
  <si>
    <t>Misional</t>
  </si>
  <si>
    <t xml:space="preserve">Gestión de las Comunicaciones </t>
  </si>
  <si>
    <t>Corrupción</t>
  </si>
  <si>
    <t>No</t>
  </si>
  <si>
    <t>Moderada</t>
  </si>
  <si>
    <t>Apoyo</t>
  </si>
  <si>
    <t>Moderado</t>
  </si>
  <si>
    <t>Alta</t>
  </si>
  <si>
    <t>Control, Seguimiento y Evaluación</t>
  </si>
  <si>
    <t>Mayor</t>
  </si>
  <si>
    <t>Extrema</t>
  </si>
  <si>
    <t>Catastrófico</t>
  </si>
  <si>
    <t xml:space="preserve">Gestión Financiera y Facturación </t>
  </si>
  <si>
    <t>Gestión del Talento Humano</t>
  </si>
  <si>
    <t xml:space="preserve">Control, Seguimiento y Evaluación </t>
  </si>
  <si>
    <t>Objetivo del proceso / proyecto</t>
  </si>
  <si>
    <t>Código</t>
  </si>
  <si>
    <t>Tipología</t>
  </si>
  <si>
    <t>VALORACIÓN DEL RIESGO</t>
  </si>
  <si>
    <t>(1-2)</t>
  </si>
  <si>
    <t>(3-6)</t>
  </si>
  <si>
    <t>(8-12)</t>
  </si>
  <si>
    <t>(15-25)</t>
  </si>
  <si>
    <t>Valoración del nivel de riesgo</t>
  </si>
  <si>
    <t>Asumir el Riesgo (Genera menores efectos que pueden ser fácilmente remediados).</t>
  </si>
  <si>
    <t>Reducir el Riesgo (Se administra con procedimientos normales de control).</t>
  </si>
  <si>
    <t>Reducir el Riesgo, Evitar, Compartir o Transferir (Se requiere pronta atención).</t>
  </si>
  <si>
    <t>Reducir el Riesgo, Evitar o Compartir (Se requiere acción inmediata).</t>
  </si>
  <si>
    <t>Niveles de impacto aplicados a riesgos de corrupción</t>
  </si>
  <si>
    <t>Ambientales</t>
  </si>
  <si>
    <t>Análisis de Riesgo (Riesgo inherente)</t>
  </si>
  <si>
    <t>Zona de riesgo Inherente</t>
  </si>
  <si>
    <t>F</t>
  </si>
  <si>
    <t>I</t>
  </si>
  <si>
    <t>Menor</t>
  </si>
  <si>
    <t>Descripción del control</t>
  </si>
  <si>
    <t>P1</t>
  </si>
  <si>
    <t>P2</t>
  </si>
  <si>
    <t>P3</t>
  </si>
  <si>
    <t>P4</t>
  </si>
  <si>
    <t>P5</t>
  </si>
  <si>
    <t>P6</t>
  </si>
  <si>
    <t>P7</t>
  </si>
  <si>
    <t>Asignado</t>
  </si>
  <si>
    <t>No asignado</t>
  </si>
  <si>
    <t>Adecuado</t>
  </si>
  <si>
    <t>Inadecuado</t>
  </si>
  <si>
    <t>Oportuna</t>
  </si>
  <si>
    <t>Inoportuna</t>
  </si>
  <si>
    <t>Prevenir o detectar</t>
  </si>
  <si>
    <t>No es control</t>
  </si>
  <si>
    <t>Confiable</t>
  </si>
  <si>
    <t>No confiable</t>
  </si>
  <si>
    <t>Se investigan y resuelven oportunamente</t>
  </si>
  <si>
    <t>No se investigan y resuelven oportunamente</t>
  </si>
  <si>
    <t>Completa</t>
  </si>
  <si>
    <t>Incompleta</t>
  </si>
  <si>
    <t>No existe</t>
  </si>
  <si>
    <t>Responsable</t>
  </si>
  <si>
    <t>P8</t>
  </si>
  <si>
    <t>EJECUCIÓN</t>
  </si>
  <si>
    <t>Fuerte</t>
  </si>
  <si>
    <t>Débil</t>
  </si>
  <si>
    <t>Zona de riesgo residual</t>
  </si>
  <si>
    <t>Directamente</t>
  </si>
  <si>
    <t>No disminuye</t>
  </si>
  <si>
    <t>Indirectamente</t>
  </si>
  <si>
    <t>Evaluación de controles</t>
  </si>
  <si>
    <t>P9</t>
  </si>
  <si>
    <t>F'</t>
  </si>
  <si>
    <t>I'</t>
  </si>
  <si>
    <t>Opciones de manejo</t>
  </si>
  <si>
    <t>Plan de manejo de riesgos</t>
  </si>
  <si>
    <t>Clasificación</t>
  </si>
  <si>
    <t>Actividad de control</t>
  </si>
  <si>
    <t>Soporte</t>
  </si>
  <si>
    <t>Ambiental</t>
  </si>
  <si>
    <t>Indicador / producto</t>
  </si>
  <si>
    <t>MAPA DE RIESGOS</t>
  </si>
  <si>
    <t>Fecha de actualización:</t>
  </si>
  <si>
    <t>Alcance del proceso</t>
  </si>
  <si>
    <t xml:space="preserve">Seguridad de la información </t>
  </si>
  <si>
    <t xml:space="preserve">Gestión antisoborno </t>
  </si>
  <si>
    <t xml:space="preserve">CAPACIDAD DEL RIESGO </t>
  </si>
  <si>
    <t xml:space="preserve">TOLERANCIA DEL RIESGO </t>
  </si>
  <si>
    <t xml:space="preserve">APETITO DEL RIESGO </t>
  </si>
  <si>
    <t xml:space="preserve">Valor máximo </t>
  </si>
  <si>
    <t xml:space="preserve">Capacidad máxima </t>
  </si>
  <si>
    <t>ALCANCE</t>
  </si>
  <si>
    <t>S (Específico)</t>
  </si>
  <si>
    <t>M (Medible)</t>
  </si>
  <si>
    <t>A (Alcanzable)</t>
  </si>
  <si>
    <t>R (Relevante)</t>
  </si>
  <si>
    <t>T (Temporal)</t>
  </si>
  <si>
    <t>OBJETIVO</t>
  </si>
  <si>
    <t>PROCESO</t>
  </si>
  <si>
    <t>OBJETIVOS ESTRATÉGICOS</t>
  </si>
  <si>
    <t xml:space="preserve">Factor de riesgo </t>
  </si>
  <si>
    <t xml:space="preserve">IMPACTO </t>
  </si>
  <si>
    <t>Afectación económica (presupuestal)</t>
  </si>
  <si>
    <t>Afectación reputacional.</t>
  </si>
  <si>
    <t xml:space="preserve">Identificación de los puntos de riesgo </t>
  </si>
  <si>
    <t>Área de impacto</t>
  </si>
  <si>
    <t>FACTOR DE RIESGO</t>
  </si>
  <si>
    <t xml:space="preserve">Proceso </t>
  </si>
  <si>
    <t xml:space="preserve">Talento Humano </t>
  </si>
  <si>
    <t xml:space="preserve">Tecnología </t>
  </si>
  <si>
    <t xml:space="preserve">Infraestructura </t>
  </si>
  <si>
    <t xml:space="preserve">Externos </t>
  </si>
  <si>
    <t xml:space="preserve">CLASIFICACIÓN </t>
  </si>
  <si>
    <t>Ejecución y administración de procesos</t>
  </si>
  <si>
    <t>Fraude externo</t>
  </si>
  <si>
    <t>Fraude interno</t>
  </si>
  <si>
    <t>Fallas tecnológicas</t>
  </si>
  <si>
    <t>Relaciones laborales</t>
  </si>
  <si>
    <t>Usuarios, productos y prácticas</t>
  </si>
  <si>
    <t>Daños a activos fijos/ eventos externos</t>
  </si>
  <si>
    <t xml:space="preserve">Factor </t>
  </si>
  <si>
    <t xml:space="preserve">Descripción </t>
  </si>
  <si>
    <t>Falta de procedimientos</t>
  </si>
  <si>
    <t>Errores de grabación o autorización (firma de documentos o soportes).</t>
  </si>
  <si>
    <t xml:space="preserve">Errores en cálculos para pagos internos y externos </t>
  </si>
  <si>
    <t>Falta de capacitación</t>
  </si>
  <si>
    <t>Hurto de activos</t>
  </si>
  <si>
    <t>Posibles comportamientos no éticos.</t>
  </si>
  <si>
    <t>Fraude interno (corrupción, soborno).</t>
  </si>
  <si>
    <t>Daño de equipos</t>
  </si>
  <si>
    <t>Caída de aplicaciones</t>
  </si>
  <si>
    <t>Caída de redes</t>
  </si>
  <si>
    <t>Errores en programas y software</t>
  </si>
  <si>
    <t>Incendios</t>
  </si>
  <si>
    <t>Inundaciones</t>
  </si>
  <si>
    <t>Daños a activos (muebles e inmuebles)</t>
  </si>
  <si>
    <t>Suplantación de identidad</t>
  </si>
  <si>
    <t>Asalto a la oficina</t>
  </si>
  <si>
    <t>Atentados, vandalismo y situaciones de orden público</t>
  </si>
  <si>
    <t xml:space="preserve">Talento_Humano </t>
  </si>
  <si>
    <t>Inicio</t>
  </si>
  <si>
    <t>%F</t>
  </si>
  <si>
    <t>Media</t>
  </si>
  <si>
    <t>Muy alta</t>
  </si>
  <si>
    <t>Muy baja</t>
  </si>
  <si>
    <t>%I</t>
  </si>
  <si>
    <t>Leve</t>
  </si>
  <si>
    <t xml:space="preserve">Responsable </t>
  </si>
  <si>
    <t xml:space="preserve">Acción </t>
  </si>
  <si>
    <t xml:space="preserve">Complemento </t>
  </si>
  <si>
    <t xml:space="preserve">Tipo de control </t>
  </si>
  <si>
    <t xml:space="preserve">Análisis y evaluación de controles </t>
  </si>
  <si>
    <t xml:space="preserve">Documentación </t>
  </si>
  <si>
    <t xml:space="preserve">Frecuencia </t>
  </si>
  <si>
    <t xml:space="preserve">Evidencia </t>
  </si>
  <si>
    <t>Preventivo</t>
  </si>
  <si>
    <t>Correctivo</t>
  </si>
  <si>
    <t>Detectivo</t>
  </si>
  <si>
    <t xml:space="preserve">% Control </t>
  </si>
  <si>
    <t>Implementación</t>
  </si>
  <si>
    <t>Manual</t>
  </si>
  <si>
    <t>Automático</t>
  </si>
  <si>
    <t xml:space="preserve">Implementación </t>
  </si>
  <si>
    <t>Sin documentar</t>
  </si>
  <si>
    <t>Documentado</t>
  </si>
  <si>
    <t>Continua</t>
  </si>
  <si>
    <t>Aleatoria</t>
  </si>
  <si>
    <t>Sin registro</t>
  </si>
  <si>
    <t>Con registro</t>
  </si>
  <si>
    <t xml:space="preserve">% Implementación </t>
  </si>
  <si>
    <t xml:space="preserve">Riesgo residual </t>
  </si>
  <si>
    <t>%F'</t>
  </si>
  <si>
    <t>Probabilidad o Frecuencia residual</t>
  </si>
  <si>
    <t>Impacto residual</t>
  </si>
  <si>
    <t>%I'</t>
  </si>
  <si>
    <t xml:space="preserve">Gestión de negocios y proyectos estratégicos </t>
  </si>
  <si>
    <t xml:space="preserve">Gestión técnica de la realización y circulación de contenidos </t>
  </si>
  <si>
    <t xml:space="preserve">Diseño y ejecución de la estrategia de circulación de contenidos </t>
  </si>
  <si>
    <t xml:space="preserve">Producción de contenidos </t>
  </si>
  <si>
    <t xml:space="preserve">Gestión digital para la creación, circulación y optimización de contenidos </t>
  </si>
  <si>
    <t xml:space="preserve">Gestión Jurídica, contractual y control disciplinario </t>
  </si>
  <si>
    <t xml:space="preserve">Gestión de recursos administrativos </t>
  </si>
  <si>
    <t>Servicio al Ciudadano</t>
  </si>
  <si>
    <t>Muy baja  (1)</t>
  </si>
  <si>
    <t>Baja  (2)</t>
  </si>
  <si>
    <t>Media (3)</t>
  </si>
  <si>
    <t>Alta (4)</t>
  </si>
  <si>
    <t xml:space="preserve">Muy alta (5) </t>
  </si>
  <si>
    <t>Leve (1)</t>
  </si>
  <si>
    <t xml:space="preserve">Es el máximo nivel de la combinación de probabilidad e impacto en la matriz de riesgos </t>
  </si>
  <si>
    <t>Es el valor máximo determinado en que la combinación de probabilidad e impacto resulta en nivel extremo y sobre el cual la alta dirección considera que no sería posible el logro de los objetivos de la entidad.</t>
  </si>
  <si>
    <t>Es el valor de la máxima desviación admisible del nivel de riesgo con respecto al valor del apetito de riesgo determinado por la entidad.</t>
  </si>
  <si>
    <t>Es el nivel de riesgo que la entidad puede aceptar en relación con sus objetivos, el marco legal y las disposiciones de la alta dirección. El apetito de riesgo puede ser diferente para los distintos tipos de riesgos que la entidad debe o desea gestionar.</t>
  </si>
  <si>
    <t>Consolidar una oferta de contenidos de interés ciudadano en diferentes formatos y plataformas que promuevan la participación de la ciudadanía.</t>
  </si>
  <si>
    <t>Implementar prácticas de innovación en diseño, gestión, producción y circulación de contenidos para el posicionamiento del Sistema de Comunicación Pública en la Bogotá Región y la generación de múltiples audiencias ciudadanas.</t>
  </si>
  <si>
    <t>Gestión de las Comunicaciones</t>
  </si>
  <si>
    <t>Gestión Financiera y Facturación</t>
  </si>
  <si>
    <t>Generar una cultura digital y de gestión del conocimiento para la optimización de los procesos internos y externos.</t>
  </si>
  <si>
    <t>Consolidar a Capital como una empresa que desarrolla nuevas estrategias de negocios de comunicación pública.</t>
  </si>
  <si>
    <t>Fortalecer la capacidad organizacional de Capital para ser una empresa transparente, eficiente y sostenible.</t>
  </si>
  <si>
    <t>Orientar estratégicamente a Capital a través de la formulación y seguimiento de políticas, planes, programas, proyectos, procesos y procedimientos, con el propósito de lograr el cumplimiento de la misión y de los objetivos estratégicos de la entidad</t>
  </si>
  <si>
    <t>Inicia con la determinación de las orientaciones estratégicas de la entidad y la formulación de planes y proyectos y comprende su seguimiento, análisis, revisión y toma de decisiones encaminadas al mejoramiento continuo</t>
  </si>
  <si>
    <t>X</t>
  </si>
  <si>
    <t xml:space="preserve">Incluir temas de vigencia dentro de la planeacón estratégica </t>
  </si>
  <si>
    <t xml:space="preserve">Posibilidad de </t>
  </si>
  <si>
    <t>Tipo de control aplicado</t>
  </si>
  <si>
    <t xml:space="preserve">¿Cómo?
Causa Inmediata  </t>
  </si>
  <si>
    <t xml:space="preserve">¿Qué?
Impacto </t>
  </si>
  <si>
    <t xml:space="preserve">¿Por qué?
Causa raíz </t>
  </si>
  <si>
    <t>Ponderación controles (%)</t>
  </si>
  <si>
    <t>Orientar estratégicamente a Capital a través de la formulación y seguimiento de políticas, planes, programas, proyectos, procesos y procedimientos, con el propósito de lograr el cumplimiento de la misión y de los objetivos estratégicos de la entidad.</t>
  </si>
  <si>
    <t>Inicia con la determinación de las orientaciones estratégicas de la entidad y la formulación de planes y proyectos y comprende su seguimiento, análisis, revisión y toma de decisiones encaminadas al mejoramiento continuo.</t>
  </si>
  <si>
    <t>Profesional de Planeación.
Equipo de Planeación.</t>
  </si>
  <si>
    <t>1. Solicitar, de acuerdo con las fechas para el reporte de información en el aplicativo de seguimiento, los soportes al cumplimiento de las acciones adelantadas y los avances en las metas de los proyectos de inversión.
2. En caso de inconvenientes en el reporte, comunicar oportunamente a la Secretaría Distrital de Planeación los ajustes a realizar, con el fin de contar con la trazabilidad del caso.</t>
  </si>
  <si>
    <t>1. Soportes de cumplimiento a las metas de los proyectos de inversión.
2. Soportes de comunicación de inconvenientes ante la SDP.</t>
  </si>
  <si>
    <t xml:space="preserve">1. Soportes de ejecución suministrados por cada seguimiento / Soportes de ejecución solicitados por cada seguimiento.
2. Número de novedades tramitadas ante la SDP en el reporte a los proyectos por período de seguimiento / Total de novedades presentadas en  el reporte a los proyectos por período de seguimiento </t>
  </si>
  <si>
    <t>Líderes y responsables de reporte al cumplimiento de los proyectos de inversión.
Profesional de Planeación.</t>
  </si>
  <si>
    <t>1. Actualizar los planes institucionales  (Plan de Acción Institucional - PAI, Plan de Fortalecimiento Institucional - PFI y Plan Anticorrupción y de Atención al Ciudadano - PAAC), de acuerdo con los cambios que se soliciten por parte de los líderes de los procesos, con las debidas justificaciones.
2. Realizar tres (3) socializaciones de los resultados del plan de acción institucional en el marco del Comité Institucional de Gestión y Desempeño - CIGD.</t>
  </si>
  <si>
    <t>1. Planes institucionales revisados y actualizados frente a la planeación estratégica institucional.
2. Socializaciones de los resultados del plan de acción en el CIGD.</t>
  </si>
  <si>
    <t>2. Planes institucionales actualizados (PAI, PFI, PAAC) / 3
3. Socializaciones de resultados de los planes institucionales en CIGD / 3</t>
  </si>
  <si>
    <t>realizan la formulación de los planes institucional (PAAC, PAI, PFI) y sus acciones e indicadores, de manera concertada al principio de cada vigencia, sobre los cuales se realizan seguimientos con la periodicidad requerida para cada uno (cuatrimestral, trimestral, mensual) con el propósito de verificar que se esté dando cumplimiento a las metas y actividades previstas de manera adecuada.</t>
  </si>
  <si>
    <t>recibir sanciones de carácter legal y fiscal para el representante legal de la entidad por parte de entes de control</t>
  </si>
  <si>
    <t>debido a falta de oportunidad, veracidad o imprecisiones de la información reportada sobre la ejecución a los proyectos de inversión</t>
  </si>
  <si>
    <t>por el reporte inadecuado  en las plataformas de seguimiento correspondientes</t>
  </si>
  <si>
    <t>El profesional de planeación, de acuerdo con los datos suministrados por parte de los responsables de información de los proyectos de inversión</t>
  </si>
  <si>
    <t>registran la información en los aplicativos de seguimiento (SPI, SEGPLAN), en las fechas indicadas por parte de la Secretaría Distrital de Planeación, de acuerdo con las directrices que emite dicha entidad cada vigencia. Este lineamiento permite establecer las fechas de envío de información sobre el cumplimiento de metas por parte de los gerentes y responsables de las mismas a planeación.</t>
  </si>
  <si>
    <t>Si se presentan observaciones, al reporte, se aclaran oportunamente con los responsables de información de los proyectos de inversión. SI hay fallas o demoras en la información presentada, se activa el respectivo canal de comunicación con la Secretaría Distrital de Planeación - SDP, con la debida justificación y trazabilidad. Lo anterior, conforme a lo descrito en el procedimiento EPLE-PD-006 FORMULACION REGISTRO Y ACTUALIZACION PROYECTOS DE INVERSION.</t>
  </si>
  <si>
    <t>errores en la ejecución de procesos internos y actividades</t>
  </si>
  <si>
    <t>por contar con documentos desactualizados en el sistema de gestión</t>
  </si>
  <si>
    <t>debido a falta de oportunidad en su revisión y ajustes, por parte de las áreas</t>
  </si>
  <si>
    <t>Los líderes y/o responsables de los procesos institucionales</t>
  </si>
  <si>
    <t>de manera autónoma adelantan la revisión de la información documentada asociada a su proceso (procedimientos, instructivos, manuales, etc.), con el fin de verificar que la información descrita en los mismos sea consecuente con la operación de sus respectivos procesos.</t>
  </si>
  <si>
    <t>1. Recibir y gestionar las solicitudes de modificaciones identificadas en la información de los procesos, con el fin de mantener la información en el mayor nivel posible de actualización.
2. Solicitar en el transcurso de la vigencia la revisión y actualización de los documentos propios de cada proceso.</t>
  </si>
  <si>
    <t>1. Solicitudes de modificación de documentos recibidas y gestionadas.
2. Solicitud de revisión y actualización de los documentos de cada proceso.</t>
  </si>
  <si>
    <t>1. Número de solicitudes de modificación de documentos recibidas / número de solicitudes de modificación de documentos gestionadas.
2. Una solicitud de revisión y actualización de los documentos de cada proceso.</t>
  </si>
  <si>
    <t>En caso de identificar desviaciones o errores en la formulación de actividades en alguno de dichos planes, o necesidad de ajustes en sus actividades, se realizan los ajustes pertinentes y se genera una nueva versión del plan, sobre la cual se gestionan los seguimientos posteriores.</t>
  </si>
  <si>
    <t>EPLE-RG-001</t>
  </si>
  <si>
    <t>EPLE-RG-002</t>
  </si>
  <si>
    <t>EPLE-RG-003</t>
  </si>
  <si>
    <t>investigaciones administrativas por parte de los entes de control</t>
  </si>
  <si>
    <t>En caso de identificar información inconsistente, solicitan el acompañamiento de planeación para proceder con la modificación (creación, actualización y/o eliminación) de documentos a cargo de su proceso, de conformidad con los lineamientos del procedimiento EPLE-PD-009 CONTROL DE DOCUMENTOS.</t>
  </si>
  <si>
    <t>Los líderes y/o responsables de los diferentes planes y proyectos de la entidad, con el acompañamiento y asesoría del equipo de planeación</t>
  </si>
  <si>
    <t>por el asesoramiento inadecuado para la formulación de actividades e indicadores</t>
  </si>
  <si>
    <t>debido a la falta de articulación de éstos con la operación real de los procesos</t>
  </si>
  <si>
    <t>Generar canales de comunicación internos y externos para fortalecer la gestión de la entidad, mediante estrategias comunicacional organizacional interna y estrategias de comunicación masiva de forma externa.</t>
  </si>
  <si>
    <t>Inicia con la formulación de políticas de comunicación del Canal tanto interna como externa y finaliza en su implementación y evaluación.</t>
  </si>
  <si>
    <t>EGCM-RG-001</t>
  </si>
  <si>
    <t>Posibilidad de</t>
  </si>
  <si>
    <t>Divulgación de contenidos</t>
  </si>
  <si>
    <t xml:space="preserve">Con información errada </t>
  </si>
  <si>
    <t>debido a que se recibe a destiempos, con información incompleta o errada por parte del área solicitante, o por desatención al flujo e revisión por parte de Comunicaciones.</t>
  </si>
  <si>
    <t>Profesional de Comunicaciones</t>
  </si>
  <si>
    <t>Dar cumplimiento a la ruta de flujo de trabajo de comunicaciones para revisión de contenidos</t>
  </si>
  <si>
    <t xml:space="preserve"> y establecer tiempos claros para la aplicación de la misma.</t>
  </si>
  <si>
    <t>1. Mantener la aplicación de la ruta de revisión del contenido a publicar o difundir por parte de la Coordinación de Prensa y Comunicaciones. 
2. Incluir la descripción de la ruta de revisión de contenido a publicar en alguno de los documentos del área de Comunicaciones. 
3. Divulgar la ruta de revisión de contenidos con los colaboradores de la entidad.</t>
  </si>
  <si>
    <t xml:space="preserve">1. Actas de reuniones del equipo de la Coordinación y correos. 
2. Documento (ruta de flujo de trabajo) publicada y con acceso a todos los colaboradores. </t>
  </si>
  <si>
    <t>Profesional de  comunicaciones</t>
  </si>
  <si>
    <t xml:space="preserve">
Difusiones de la ruta de publicación realizadas</t>
  </si>
  <si>
    <t>Producir contenidos audiovisuales que planteen la transformación de la sociedad hacia un modelo participativo e incluyente, bajo la política editorial que se construye para el cuatrienio "el ciudadano en el centro"</t>
  </si>
  <si>
    <t>El proceso comienza estableciendo directrices para la realización de nuevos productos multiplataforma, estableciendo una estrategia de producción y programación para todas las plataformas de circulación.
Para ello es necesario identificar las necesidades de clientes y audiencias del canal, y gestionar los recursos financieros, humanos, logísticos, técnicos y tecnológicos que permitirán abordar la construcción de los productos audiovisuales en las fases de desarrollo, preproducción, producción, postproducción y promoción.
Este proceso comprende la producción de contenidos gestados desde las siguientes equipos:
1. Línea de ciudadanía, cultura y educación
2. Proyectos periodísticos
3. Proyectos estratégicos
4. Producción de contenidos autopromos
5. Transmisiones culturales y deportivas</t>
  </si>
  <si>
    <t>MPTV-RG1</t>
  </si>
  <si>
    <r>
      <t>Demoras, retrasos o mala calidad en la emisión de un contenido audiovisual</t>
    </r>
    <r>
      <rPr>
        <sz val="9"/>
        <color rgb="FFFF0000"/>
        <rFont val="Arial"/>
        <family val="2"/>
      </rPr>
      <t/>
    </r>
  </si>
  <si>
    <t>Ocasionando reprocesos en la fase de masterización de los productos audiovisuales  por la aplicación de los parámetros técnicos definidos por la coordinación del área técnica y de programación</t>
  </si>
  <si>
    <t xml:space="preserve">Debido a la dificultad de estandarización de equipos externos con los parámetros técnicos de Capital </t>
  </si>
  <si>
    <t>MPTV-MN-001 Manual general de producción</t>
  </si>
  <si>
    <t>Numero de contratos
Numero de socializaciones realizadas
Numero de notificaciones</t>
  </si>
  <si>
    <t>Conceptualizar, diseñar y/o ejecutar estrategias de comunicación tradicional y no tradicional que establezcan una relación entre los públicos de interés y las entidades, a través de propuestas que ubiquen a la ciudadanía en el centro de los objetivos, de modo que generen experiencias relevantes y memorables.</t>
  </si>
  <si>
    <t>Este proceso comprende las acciones relacionadas con la planeación, diseño y /o ejecución de estrategias de comunicación tradicional y no tradicional definida por Capital para cada vigencia .</t>
  </si>
  <si>
    <t>MCOM-RG1</t>
  </si>
  <si>
    <t>Incumplimiento de los servicios o productos pactados con el cliente.</t>
  </si>
  <si>
    <t>Ocasionando pérdida de ingresos por parte de Capital o 
Pérdida de credibilidad en la imagen institucional  o 
Pérdida de clientes  o
Reprocesos en la adecuación del material a emitir  o 
Investigaciones y hallazgos de las entidades de control o 
Aplicación de cláusulas de incumplimiento de los contratos pactados con el cliente</t>
  </si>
  <si>
    <t>Link del Informe ejecutivo de comunicación pública
Link del MCOM-FT-019 SEGUIMIENTO A LA GESTIÓN COMERCIAL Y MERCADEO</t>
  </si>
  <si>
    <t>Los productores asignados a cada proyecto y la supervisión del mismo, realizan seguimiento permanente a la ejecución del contrato y su anexo técnico. Lo anterior con el fin de tener un monitoreo del logro del objetivo del servicio prestado.</t>
  </si>
  <si>
    <t>Soporte de la socialización en el marco de las reuniones del equipo de comunicación pública o negocios estratégicos serán:
Link del Informe ejecutivo de comunicación pública
Link del MCOM-FT-019 SEGUIMIENTO A LA GESTIÓN COMERCIAL Y MERCADEO</t>
  </si>
  <si>
    <t>Ofrecer a las audiencias una programación de contenidos de calidad que planteen la transformación de la sociedad hacia un modelo participativo e incluyente</t>
  </si>
  <si>
    <t>En la etapa inicial del proceso que corresponde a la planeación del mismo, se elabora un plan de programación acorde con las directrices de la Dirección Operativa y la Gerencia. En la etapa siguiente se realiza el diseño de la parrilla de programación semanal y la continuidad diaria de programación, se realiza el control de calidad de los contenidos para evaluar el cumplimiento de parámetros técnicos y editoriales para su correspondiente emisión.</t>
  </si>
  <si>
    <t>MDCC-RG-001</t>
  </si>
  <si>
    <t>errores técnicos y/o de calidad o normativa en los contenidos emitidos</t>
  </si>
  <si>
    <t>debido a la aplicación de manera indebida de controles editoriales o de calidad sobre los contenidos a emitir</t>
  </si>
  <si>
    <t>Profesional Especializado grado 3 de programación, Operario grado 2 de programación y Tráfico - Servicio temporal</t>
  </si>
  <si>
    <t>Realizan de la verificación de la aplicación de los parámetros de control de calidad, técnicos y normativos, principalmente descritos en el procedimiento MDCC-PD-001 TRÁFICO Y ALISTAMIENTO, MDCC-MN-003 MANUAL DE TRAFICO Y ALISTAMIENTO y normatividad vigente aplicable</t>
  </si>
  <si>
    <t>Cada vez que se identifica que un contenido audiovisual presenta diferencias frente a los parámetros de calidad documentados y parámetros técnicos, el mismo se regresa al productor encargado o al proveedor para que adelante los ajustes correspondientes. Para los casos de parámetros normativos se remiten al Profesional Especializado grado 3 de programación para el análisis y toma de decisiones para definir las dudas que llegaren a surgir.</t>
  </si>
  <si>
    <t>1. Revisar y ajustar (si es requerido) los parámetros de control de calidad estandarizados (procedimiento, formatos e instructivos relacionados con el control de calidad) y normativos aplicables al proceso de diseño y ejecución de la estrategia de circulación de contenidos.
2. Socializar de manera mensual y/o semestralmente los parámetros de calidad definidos por el área técnica al equipo de programación a su cargo, asi como los parámetros normativos aplicables.</t>
  </si>
  <si>
    <t>1. Documentos del área de programación con los parámetros de control de calidad, técnicos y normativos revisados y/o actualizados.
2. Soportes de socialización mensual y/o semestral realizados.</t>
  </si>
  <si>
    <t>Profesional especializado de programación grado 3 y/o Operario grado 2 de programación</t>
  </si>
  <si>
    <t>Documentos revisados y/o actualizados del área /  Documentos programados para revisión y/o actualización en el área
Número de socializaciones realizadas / Número de socializaciones programadas.</t>
  </si>
  <si>
    <t>Garantizar la calidad de la señal de transmisión del canal, evaluando y monitoreando el correcto funcionamiento de los equipos técnicos, ejecutando oportunamente los mantenimientos preventivos y correctivos, y revisando periódicamente la vigencia de las garantías de los equipos.</t>
  </si>
  <si>
    <t>El proceso de emisión de contenidos comprende las acciones relacionadas con:
* Mantenimiento de equipos asignados  a la coordinación técnica.
* Gestión de la calidad de la señal de transmisión del canal
* Lineamientos para la continuidad del negocio desde las acciones de la coordinación técnica</t>
  </si>
  <si>
    <t>MECN-RG-001</t>
  </si>
  <si>
    <t>debido a incumplimiento de requisitos normativos frente a la continuidad en la prestación del servicio de televisión.</t>
  </si>
  <si>
    <t>El o la profesional de apoyo a la coordinación técnica</t>
  </si>
  <si>
    <t>realiza el seguimiento para dar cumplimiento al cronograma general de mantenimiento del área, así como al correcto diligenciamiento de las hojas de vida de los equipos y máquinas, reportando el avance y evidencia del cumplimiento de los mantenimientos programados.</t>
  </si>
  <si>
    <t>en caso de presentarse fallas en la aplicación del cronograma de mantenimiento, así como en la actualización de las hojas de vida, se realizará las investigaciones correspondientes y se dará solución a la inconsistencia identificada, para aplicar planes de mejora.</t>
  </si>
  <si>
    <t>Rediseñar el cronograma de mantenimiento preventivo establecido por el área técnica para el año, estableciendo periodicidad (semestral o trimestral) de acuerdo a la caracterización de los diferentes equipos y según se establezca para la asignación y ejecución de los mantenimientos preventivos previamente establecidos.
Programar y coordinar los mantenimientos correctivos resultado de los anteriores, como evidencia se debe rediseñar las hojas de vida de los equipos que contengan el historial tanto de software como de hardware.
Rediseñar las hojas de vida con información relevante de los equipos para tener un seguimiento detallado que permita la proyección de actualizaciones tecnológicas de acuerdo a la vida útil de los diferentes equipos que hacen parte de la infraestructura tecnológica de Capital.</t>
  </si>
  <si>
    <t>Publicación y socialización del cronograma de los diferentes mantenimientos programados a cada uno de los equipos, de acuerdo la caracterización y necesidad de los mismos.
Mantener actualizado el cronograma de manteniendo correctivos según las necesidades identificadas por cada uno de los encargados de los equipos.
Debido diligenciamiento de las hojas de vida de cada uno de los equipos del área técnica, de acuerdo con las debidas acciones realizadas en los mismos (como lo son mantenimiento correctivo y/o preventivo).</t>
  </si>
  <si>
    <t xml:space="preserve">Profesional especializado de la coordinación técnica </t>
  </si>
  <si>
    <t xml:space="preserve">Actividades ejecutadas en mantenimientos preventivos.
Actividades ejecutadas en mantenimientos correctivos.
Soportes de diligenciamiento de Hojas de Vida.
</t>
  </si>
  <si>
    <t xml:space="preserve">Los operadores de emisión e ingenieros de emisión </t>
  </si>
  <si>
    <t xml:space="preserve">se encargan de hacer el seguimiento constante a la calidad de la señal y de la emisión, reportando de manera oportuna y clara las fallas que pudieron evidenciar en materia de la emisión y continuidad de la señal. </t>
  </si>
  <si>
    <t>teniendo en cuenta que el personal reporta las fallas en la emisión (cuando se presenten), las mismas se reportan en las bitácoras diarias y se informa al coordinador del área para, hacer el seguimiento y subsanar en el menor tiempo posible las fallas identificadas.</t>
  </si>
  <si>
    <t xml:space="preserve">Correcto diligenciamiento del formato MECN-FT-047, por parte del ingeniero de emisión.
Mantener actualizados y socializar con los ingenieros los planes de contingencia a aplicar en caso de fallo en la emisión de Capital.
</t>
  </si>
  <si>
    <t xml:space="preserve">Soporte del monitoreo realizado </t>
  </si>
  <si>
    <t>MECN-RA-001</t>
  </si>
  <si>
    <t>contaminación del suelo, afectación a la salud de los contratistas y funcionarios del área, incendios y sanciones por parte de la autoridad ambiental competente</t>
  </si>
  <si>
    <t xml:space="preserve">debido a la aplicación inadecuada de las buenas prácticas frente al uso de combustibles, </t>
  </si>
  <si>
    <t xml:space="preserve">se puede generar debido a desconocimiento por parte del equipo del área técnica encargado, así como por difusiones de información poco eficientes sobre el uso adecuado de estos. </t>
  </si>
  <si>
    <t xml:space="preserve">revisan y ponen en práctica el protocolo para el manejo de combustible de la entidad identificando las medidas y condiciones a tener en cuenta para el manejo del insumo </t>
  </si>
  <si>
    <t>en caso de no tener en cuenta el protocolo o de incumplir su utilización, el área técnica informará a los equipos de SST y PIGA con el fin de llevar a cabo las estrategias de capacitación complementarias del caso</t>
  </si>
  <si>
    <t xml:space="preserve">Sensibilizar al personal encargado de la manipulación del combustible por parte del área encargada de PIGA o de SST. </t>
  </si>
  <si>
    <t>Listados de asistencia a las sensibilizaciones programadas por parte del área encargada de PIGA o de SST.</t>
  </si>
  <si>
    <t>Profesional de apoyo de planeación 
Profesional de SST</t>
  </si>
  <si>
    <t>Actividades ejecutadas/2</t>
  </si>
  <si>
    <t>MECN-RA-002</t>
  </si>
  <si>
    <t xml:space="preserve">recibir sanciones económicas, sanciones para prestar el servicio de televisión y daño en la imagen de la entidad </t>
  </si>
  <si>
    <t xml:space="preserve">por incumplimientos en el control y seguimiento a la ejecución de los contratos de mantenimiento de vehículos y plantas eléctricas </t>
  </si>
  <si>
    <t xml:space="preserve">debido a falencias en el proceso de solicitud y revisión de requisitos de obligatorio cumplimiento por parte del equipo técnico </t>
  </si>
  <si>
    <t xml:space="preserve">Los colaboradores de la coordinación técnica </t>
  </si>
  <si>
    <t xml:space="preserve">solicitan la documentación reglamentaria en el marco de la aplicación del instrumento AGRI-GA-FT-003. FICHAS COMPRAS SOSTENIBLES a los diferentes oferentes participantes en el proceso de contratación y la remiten para revisión por parte gestión ambiental </t>
  </si>
  <si>
    <t>en caso de no presentar la documentación o que esta se encuentre desactualiza el encargo de los temas ambientales remitirá las observaciones del caso para ser tenidas en cuenta en el proceso de contratación, no se podrá contratar con ninguna organización que presente documentos "en trámite" o "rechazados o vencidos" por parte de la autoridad ambienta competente</t>
  </si>
  <si>
    <t xml:space="preserve">Realizar mesas de trabajo con el equipo de compras sostenibles de la entidad identificando mejoras o cambios en las fichas de consumo sostenible </t>
  </si>
  <si>
    <t xml:space="preserve">Acta de reunión del equipo </t>
  </si>
  <si>
    <t xml:space="preserve">Profesional de apoyo de planeación </t>
  </si>
  <si>
    <t>Reuniones ejecutadas/2</t>
  </si>
  <si>
    <t>Gestión de recursos administrativos (sistemas)</t>
  </si>
  <si>
    <t>Gestionar, administrar y garantizar oportunidad y eficiencia en el suministro de los recursos físicos, tecnológicos y documentales mediante la entrega y control de los insumos, bienes y soporte para el cumplimiento de los objetivos misionales y el normal funcionamiento de los procesos de Canal Capital.</t>
  </si>
  <si>
    <t>Inicia con el recibo de las solicitudes de suministros, mantenimientos, equipos y soporte técnico de los líderes de los procesos del Canal y finaliza con el respectivo trámite y solución.</t>
  </si>
  <si>
    <t>AGRA-SI-RG-001</t>
  </si>
  <si>
    <t>sanciones de los entes de control y vigilancia, generación de reprocesos en las actividades internas y pérdida total o parcial de la información</t>
  </si>
  <si>
    <t>por alteración o eliminación parcial o totalmente por los diferentes responsables así como por terceros ajenos a la entidad (ciberdelincuentes),</t>
  </si>
  <si>
    <t>El profesional especializado de sistemas y el agente de seguridad de la información</t>
  </si>
  <si>
    <t xml:space="preserve">adelantan la aplicación de los controles orientados a la seguridad de la información contenidos en la norma ISO 27002 mitigando la posible materialización del riesgo debido a que los mismos se encargan de fortalecer el uso adecuado de los recursos compartidos, </t>
  </si>
  <si>
    <t>1. Mantener la aplicación de los criterios definidos en la ISO 27002.</t>
  </si>
  <si>
    <t xml:space="preserve">Controles implementados en la plataforma tecnológica de la entidad </t>
  </si>
  <si>
    <t>Profesional Especializado de Sistemas.</t>
  </si>
  <si>
    <t>Controles implementados/ total de controles aplicables según la ISO 27002</t>
  </si>
  <si>
    <t>AGRA-SI-RG-002</t>
  </si>
  <si>
    <t xml:space="preserve">por daños en los equipos terminales de datos </t>
  </si>
  <si>
    <t>debido al uso excesivo y en ocasiones inadecuado de los equipos, una inadecuada planeación en mantenimientos preventivos así como a la fluctuación del flujo eléctrico</t>
  </si>
  <si>
    <t xml:space="preserve">El profesional especializado de sistemas </t>
  </si>
  <si>
    <t>lidera la formulación del plan de mantenimiento de equipos y supervisa su ejecución, llevando el control del estado de los equipos y la identificación de aquellos que puedan presentar posibles fallas de funcionamiento, reduciendo la aplicación de mantenimientos correctivos</t>
  </si>
  <si>
    <t>1. Implementación del plan de mantenimiento de los equipos terminales de datos.</t>
  </si>
  <si>
    <t>1. Informes de mantenimientos realizados.</t>
  </si>
  <si>
    <t>1. Mantenimientos realizados / mantenimientos planeados</t>
  </si>
  <si>
    <t xml:space="preserve">El agente de seguridad de la información de la entidad </t>
  </si>
  <si>
    <t>lleva a cabo ejercicios de sensibilización a través de los canales de comunicación interna sobre buenas prácticas frente al manejo de los activos de información de la entidad, garantizando entregar información oportuna frente al adecuado manejo de los equipos terminales de datos</t>
  </si>
  <si>
    <t>2.Correos electrónicos, listados de asistencia u otros sopores que den cuenta de las comunicaciones internas</t>
  </si>
  <si>
    <t xml:space="preserve">Actividades de comunicación realizadas / actividades de comunicación programadas </t>
  </si>
  <si>
    <t>AGRA-SI-RA-001</t>
  </si>
  <si>
    <t xml:space="preserve">contaminación ambiental y afectación de la salud de las personas </t>
  </si>
  <si>
    <t>por derrame de contenidos de tóner en áreas de tránsito de personal</t>
  </si>
  <si>
    <t>asociado al desconocimiento de los lineamientos del Plan de Gestión Integral de Residuos Peligrosos - PGIRESPEL de Capital, asi como por las malas prácticas en la manipulación de los tóner.</t>
  </si>
  <si>
    <t>El referente ambiental (profesional de apoyo de planeación)</t>
  </si>
  <si>
    <t xml:space="preserve">lleva a cabo la actualización e implementación del cronograma de trabajo del EPLE-PL-003 Plan de Gestión Integral de Residuos Peligrosos - PGIRESPEL atendiendo diferentes actividades de gestión tanto desde la sensibilización como desde la recolección y el análisis de información, </t>
  </si>
  <si>
    <t>el PGIRESPEL es revisado con regularidad en el trascurso de la vigencia y en caso de identificarse fallas en la aplicación del cronograma de trabajo se analizan las causas y se procede a adelantar las acciones que permitan subsanar las posibles falencias</t>
  </si>
  <si>
    <t>1. Implementación del cronograma de trabajo del EPLE-PL-003 Plan de Gestión Integral de Residuos Peligrosos - PGIRESPEL.</t>
  </si>
  <si>
    <t>1. Registro de asistencia a las sensibilizaciones, socializaciones y capacitaciones programadas.  
2. Registro mensual y media móvil de los RESPEL generados.</t>
  </si>
  <si>
    <t>Referente ambiental</t>
  </si>
  <si>
    <t>1. Numero de actividades ejecutadas/número de actividades programadas según el plan de acción PIGA 2020.</t>
  </si>
  <si>
    <t xml:space="preserve">adelanta las actividades necesarias para realizar la sensibilización a través de los canales de comunicación interna sobre buenas prácticas frente al manejo de los recursos tecnológicos </t>
  </si>
  <si>
    <t xml:space="preserve"> Gestionar, administrar y garantizar oportunidad y eficiencia en el suministro de los recursos físicos, tecnológicos y documentales mediante la entrega y control de los insumos, bienes y soporte para el cumplimiento de los objetivos misionales y el normal funcionamiento de los procesos de Canal Capital.</t>
  </si>
  <si>
    <t>AGRA-GD-RG-001</t>
  </si>
  <si>
    <t xml:space="preserve">pérdida de patrimonio documental de importancia para la ciudad, sanciones pecuniarias y disciplinarias por los entes de control y vigilancia y costos no programados </t>
  </si>
  <si>
    <t>por manejo inadecuado de la información documental por parte de los colaboradores de Capital de las unidades productoras, así como de los custodios documentales.</t>
  </si>
  <si>
    <t>debido a falta de conocimiento de los lineamientos de manejo, conservación y preservación documental, falta de cultura en el manejo de documentos, fallas estructurales, así como por fallas tecnológicas y condiciones ambientales no controlables (incendios, terremotos, inundaciones).</t>
  </si>
  <si>
    <t xml:space="preserve">El equipo de trabajo de gestión documental </t>
  </si>
  <si>
    <t xml:space="preserve">se encarga de definir los lineamientos en materia de gestión documental en el manual AGRI-GD-MN-001 MANUAL DE GESTIÓN DOCUMENTAL [específicamente numeral 8 Medidas preventivas para la conservación de documentos -  diagnóstico integral de archivo], </t>
  </si>
  <si>
    <t xml:space="preserve">Y de manera trimestral adelanta las verificaciones correspondientes a la implementación de dichos lineamientos con la herramienta de diagnóstico integral de archivo. En caso de determinar desviaciones en la aplicación de lo indicado se procede a la comunicación de las debilidades encontradas al líder de proceso para los ajustes correspondientes. </t>
  </si>
  <si>
    <t xml:space="preserve">1. Actualizar el documento AGRI-GD-MN-001 MANUAL DE GESTIÓN DOCUMENTAL:
a. Revisión del documento actual 
b. Elaboración de una propuesta 
c. Remitir a planeación para revisión
d. Tramitar aprobación 
e. Publicar y comunicar 
2. Revisiones trimestrales de la implementación de lineamientos en materia de manejo, conservación y preservación documental de manera aleatoria. </t>
  </si>
  <si>
    <t xml:space="preserve">1. Documento revisado y con control de cambios con los nuevos ajustes sobre el mismo. 
2. Correo electrónico solicitando la actualización del documento. 
3. Actualización del documento en la intranet 
4. Comunicación interna realizada sobre la actualización del documento.
5. Actas de reunión de los seguimientos adelantados. </t>
  </si>
  <si>
    <t xml:space="preserve">Líder de Gestión Documental 
Equipo de Gestión Documental </t>
  </si>
  <si>
    <t>1. Documento revisado y actualizado en lo pertinente/1
2. Revisiones de implementación de lineamientos/4</t>
  </si>
  <si>
    <t>Gestión de recursos administrativos (Gestión Documental)</t>
  </si>
  <si>
    <t>El líder de gestión documental y su equipo de trabajo</t>
  </si>
  <si>
    <t xml:space="preserve">formula y monitorea la implementación del documento AGRI-GD-MN-002 MANUAL DEL SISTEMA INTEGRADO DE CONSERVACIÓN - SIC, específicamente al plan de preservación digital, previniendo las posibles pérdidas de información documental </t>
  </si>
  <si>
    <t xml:space="preserve">mediante seguimientos programados en el año [semestral] previo calendario. En caso de presentarse alguna desviación se procede a adelantar mesas de trabajo con el apoyo del área de T.I. con el fin de establecer las mejoras pertinentes. </t>
  </si>
  <si>
    <t xml:space="preserve">1. Revisar y actualizar la Guía de lineamientos para el uso y almacenamiento de documentos electrónicos en Capital.:
a. Revisión del documento actual 
b. Elaboración de una propuesta 
c. Remitir a planeación para revisión 
d. Tramitar aprobación 
e. Publicar y comunicar </t>
  </si>
  <si>
    <t>1. Propuesta de documento. 
2. Correo electrónico solicitando la creación del documento en el sistema. 
3. Aprobación del documento en la intranet 
4. Comunicación interna realizada sobre la actualización del documento.</t>
  </si>
  <si>
    <t>Documento revisado y actualizado en lo pertinente/1</t>
  </si>
  <si>
    <t xml:space="preserve">adelanta las acciones necesarias para implementar el documento AGRI-GD-MN-004 MANUAL DE LINEAMIENTOS PARA LA PÉRDIDA O RECONSTRUCCIÓN DE EXPEDIENTES encargándose de suministrar los lineamientos para la protección de la información generada </t>
  </si>
  <si>
    <t xml:space="preserve">1. Revisar y actualizar el manual de lineamientos para la pérdida o reconstrucción de expedientes
a. Revisión del documento actual 
b. Elaboración de una propuesta 
c. Remitir a planeación para revisión 
d. Tramitar aprobación 
e. Publicar y comunicar </t>
  </si>
  <si>
    <t>AGRA-GD-RG-002</t>
  </si>
  <si>
    <t>sanciones de tipo disciplinario, penal y fiscal, así como perdida de la memoria institucional y de gestión de los procesos y afectaciones económicas</t>
  </si>
  <si>
    <t xml:space="preserve">debido a la manipulación inadecuada de los expedientes generados por parte del personal encargado de los archivos de gestión </t>
  </si>
  <si>
    <t>debido a la falta de capacitación y por inadecuadas condiciones físicas tanto del archivo central como de los archivos de gestión así como por fallas tecnológicas y condiciones ambientales no controlables (incendios, terremotos, inundaciones).</t>
  </si>
  <si>
    <t xml:space="preserve">define los parámetros de conservación del archivo físico en el programa AGRI-GDPR-003 PROGRAMA PARA DOCUMENTACIÓN CON BIODETERIORO </t>
  </si>
  <si>
    <t xml:space="preserve">y mediante seguimientos anuales verifica que se ejecuten las actividades correspondientes para mitigar el riesgo de deterioro de documentos. En caso de evidenciarse alguna desviación se procederá a acompañar la intervención de los archivos físicos de manera inmediata con el fin de disminuir el impacto generado. </t>
  </si>
  <si>
    <t>1. Realizar dos (2) jornadas de sensibilización en materia de identificación y tratamiento de documentos con biodeterioro.
2. Adelantar una (1) jornada de revisión de archivo físico de gestión con el fin de identificar y tratar documentación con biodeterioro en las unidades productoras de Capital.</t>
  </si>
  <si>
    <t>1. Listado de asistencia a las jornadas realizadas y soportes adicionales según el caso.
2. Acta de reunión de verificación de expedientes.</t>
  </si>
  <si>
    <t>Actividades realizadas/actividades programadas</t>
  </si>
  <si>
    <t xml:space="preserve">lleva a cabo la formulación del documento AGRI-GD-PL-002 PLAN DE EMERGENCIA ARCHIVOS, dentro del cual se encuentra el diagnóstico respectivo con el cual se identifican aquellos factores de riesgo para la adecuada conservación de los archivos de la entidad </t>
  </si>
  <si>
    <t xml:space="preserve">a partir de la identificación de riesgos se elaboran programas preventivos como el Sistema integrado de conservación -SIC. En caso de materializarse un riesgo identificado se procede a la activación del plan de contingencia establecido en dicho documento. </t>
  </si>
  <si>
    <t>1. Socializar el documento "AGRI-GD-PL-002 PLAN DE EMERGENCIA ARCHIVOS" en una (1) jornada de capacitación a las áreas sobre las actividades que se deben tener en cuenta en una emergencia.</t>
  </si>
  <si>
    <t>Listado de asistencia a las jornadas realizadas y soportes adicionales según el caso.</t>
  </si>
  <si>
    <t>Socialización del plan de emergencias de archivos/1</t>
  </si>
  <si>
    <t xml:space="preserve">lleva a cabo las actividades planteadas en el 
AGRI-GD-MN-002 MANUAL DEL SISTEMA INTEGRADO DE CONSERVACIÓN - SIC
</t>
  </si>
  <si>
    <t>realizando el seguimiento a los cronogramas planteados en el SIC con el fin de verificar el cumplimiento de las actividades en las fechas planteadas, mitigando asi el incumplimiento de las actividades planteadas dentro del SIC.</t>
  </si>
  <si>
    <t>AGRA-GD-RG-003</t>
  </si>
  <si>
    <t>pérdida de la memoria institucional, fallas en el almacenamiento documental de la Unidad de conservación central y sobreacumulación en los archivos de gestión de Capital.</t>
  </si>
  <si>
    <t>asociada a falencias en el almacenamiento documental la Unidad de conservación central así como a sobreacumulación en los archivos de gestión de Capital.</t>
  </si>
  <si>
    <t>debido a desactualización de las TRD e incumplimiento del cronograma de transferencias primarias del área</t>
  </si>
  <si>
    <t>se encarga de gestionar comunicaciones internas con información acerca del cronograma de las transferencias primarias formulado en cada anualidad.</t>
  </si>
  <si>
    <t>En el caso de no realizar la transferencia en el mes asignado el área productora deberá solicitar la reprogramación de la transferencia primaria por medio de comunicación oficial o correo electrónico del jefe de área.</t>
  </si>
  <si>
    <t xml:space="preserve">1. Cronograma anual de transferencias primarias
2. Actas de transferencias primarias realizadas </t>
  </si>
  <si>
    <t xml:space="preserve">Se encarga de llevar a cabo la aplicación del procedimiento AGRI-GD-PD-001 TRANSFERENCIA PRIMARIA específicamente en los relacionado en los puntos de control 1,5,10 y 12. </t>
  </si>
  <si>
    <t>en el caso de identificarse inconsistencias en la transferencia primaria, el área productora deberá realizar los ajustes necesarios una vez recibidas las observaciones de gestión documental y solicitar la reprogramación de la fecha de traslado y recepción.</t>
  </si>
  <si>
    <t>Gestión de recursos administrativos (servicios administrativos)</t>
  </si>
  <si>
    <t>AGRA-SA-RG-001</t>
  </si>
  <si>
    <t>Pérdida de los bienes de propiedad planta y equipo así como investigaciones disciplinarias penales y fiscales,</t>
  </si>
  <si>
    <t xml:space="preserve">debido a flujos de movimiento de los mismos que generan la necesidad de utilizarlos fuera de las instalaciones de la entidad </t>
  </si>
  <si>
    <t xml:space="preserve">esto se asocia principalmente a que el supervisor no presenta los documentos correspondientes para realizar el ingreso al almacén, las unidades móviles permanecen una gran parte del tiempo fuera de las instalaciones de Capital y los equipos están en constante movimiento dentro y fuera de las instalaciones de Capital. </t>
  </si>
  <si>
    <t xml:space="preserve">El equipo de trabajo del área de servicios administrativos en cabeza del técnico de servicios administrativos </t>
  </si>
  <si>
    <t>ejecutan el procedimiento AGRI-SA-PD-002 INGRESO AL ALMACEN garantizando que los elementos ingresados al almacén son controlados desde el momento inicial  verificando la documentación para hacer de forma exitosa el ingreso de los elementos al almacén.</t>
  </si>
  <si>
    <t xml:space="preserve">En caso de detectar anomalías en la documentación de ingreso recibida, se hace la devolución de los documentos aclarando las observaciones. </t>
  </si>
  <si>
    <t>Realizar retroalimentaciones mediante reuniones con el personal de vigilancia sobre los protocolos de ingreso y salida de elementos en ambas sedes de la entidad.</t>
  </si>
  <si>
    <t xml:space="preserve">Dos (2) listados de asistencia (uno por sede) a la retroalimentación realizada </t>
  </si>
  <si>
    <t xml:space="preserve">Técnico de Servicios Administrativos  </t>
  </si>
  <si>
    <t>Charlas ejecutadas / charlas programadas (2)</t>
  </si>
  <si>
    <t>El equipo de trabajo del área de servicios administrativos en cabeza del técnico de servicios administrativos</t>
  </si>
  <si>
    <t>Llevan a cabo la supervisión del contrato de sistema de seguridad física y tecnológica para la custodia de los bienes de la entidad. (vigilancia), teniendo en cuenta los siguientes factores clave: 
.
1. Contar con personal capacitado
2. Contar con cámaras de monitoreo en HD
3. Contar con sistema de comunicación
4. Contar con registros de salida de elementos
El contrato de vigilancia y seguridad privada cuenta con obligaciones contractuales que garantizan su implementación en el marco de los términos de ley</t>
  </si>
  <si>
    <t xml:space="preserve">En caso de detectar falencias en la aplicación del control, se realizan mesas de trabajo con e contratista con el fin de llegar a acuerdos que permitan dar cumplimiento a las acciones enfocadas en prevenir la materialización del riesgo </t>
  </si>
  <si>
    <t xml:space="preserve">Ejecutan el procedimiento AGRI-SA-PD-010 TOMA FÍSICA DE INVENTARIOS con el fin rastrear los elementos asignados en toda la entidad así como identificar oportunamente falencias en la relación de información de inventarios </t>
  </si>
  <si>
    <t xml:space="preserve">con la aplicación del control se generan alertas a los encargados o responsables de salvaguardar dichos bienes con el fin de identificar o ubicar los elementos faltantes. </t>
  </si>
  <si>
    <t xml:space="preserve">Pérdida de los bienes de consumo controlado, así como desabastecimiento de elementos de consumo controlado y sobrecostos por compra de elementos de este tipo, </t>
  </si>
  <si>
    <t>debido al incumplimiento de algunos colaboradores frente a los protocolos de seguridad establecidos por la empresa de vigilancia.</t>
  </si>
  <si>
    <t xml:space="preserve">ejecutan el procedimiento AGRI-SA-PD-010 TOMA FÍSICA DE INVENTARIOS con el fin rastrear los elementos asignados en toda la entidad así como identificar oportunamente falencias en la relación de información de inventarios </t>
  </si>
  <si>
    <t xml:space="preserve">En caso de detectar falencias en la aplicación del control, se realizan mesas de trabajo con el contratista con el fin de llegar a acuerdos que permitan dar cumplimiento a las acciones enfocadas en prevenir la materialización del riesgo </t>
  </si>
  <si>
    <t>AGRA-SA-RA-001</t>
  </si>
  <si>
    <t>El profesional encargado de la implementación del Plan Institucional de Gestión Ambiental - PIGA</t>
  </si>
  <si>
    <t xml:space="preserve">adelanta los requerimientos de información asociados con los diferentes trámites administrativos de tipo ambiental de la entidad con el fin de gestionar oportunamente los permisos que sean necesarios </t>
  </si>
  <si>
    <t xml:space="preserve">En caso de detectarse falencias en la aplicación del control, se comunicarán las posibles anomalías al gestor ambiental con la finalidad de revisar y subsanar las posibles fallas o demoras en los trámites. </t>
  </si>
  <si>
    <t>Registro de asistencia</t>
  </si>
  <si>
    <t>Reuniones ejecutadas /2</t>
  </si>
  <si>
    <t>Agregar valor a la gestión del Canal a través de la evaluación en forma independiente y objetiva la eficiencia, eficacia y economía de los procesos, planes, proyectos y metas institucionales, ayudando al Canal con el cumplimiento de sus objetivos a través de la mejora continua de los procesos.</t>
  </si>
  <si>
    <t>Inicia con la formulación del Plan Anual de Auditoría, continúa con la ejecución de las actividades programadas y finaliza con los seguimientos a los planes de mejoramiento y demás informes de carácter normativo.</t>
  </si>
  <si>
    <t>CCSE-RG-001</t>
  </si>
  <si>
    <t>recibir sanciones de tipo administrativo, fiscal o penal por parte de los entes correspondientes, reprocesos, recurrencia de fallas en procesos, incumplimiento de las acciones de mejora o tratamiento, establecidas y formulación del Plan Anual de Auditoría con deficiencias.</t>
  </si>
  <si>
    <t>por no incluir actividades y/o unidades auditables priorizadas de Canal Capital, en el Plan Anual de Auditoría que puedan generar sanciones, reprocesos o incumplimientos.</t>
  </si>
  <si>
    <t xml:space="preserve">El jefe de la Oficina de Control Interno </t>
  </si>
  <si>
    <t xml:space="preserve">verifica que la(s) evaluación(es) y/o seguimiento(s) priorizados en la herramienta de formulación del PAA se incluyan en el Plan Anual de Auditoría. </t>
  </si>
  <si>
    <t xml:space="preserve">A través del diligenciamiento de la herramienta CCSE-FT-020 o la que se encuentre vigente y socializando los resultados de esta en el Comité institucional de Coordinación de Control Interno, quién evaluará y aprobará el Plan Anual de Auditoría. </t>
  </si>
  <si>
    <t>1. Revisar y/o actualizar los criterios definidos en la herramienta de priorización.
2. Socializar la herramienta al Equipo de la Oficina de Control Interno y los resultados de su aplicación al CICCI</t>
  </si>
  <si>
    <t>Jefe de la Oficina de Control Interno</t>
  </si>
  <si>
    <t>1. Herramienta revisada y/o actualizada / 1
2. Actas de Socialización y aplicación / 2</t>
  </si>
  <si>
    <t>El Jefe de la Oficina de Control Interno</t>
  </si>
  <si>
    <t>participa en el proceso de planeación de cada vigencia, realizando los requerimientos de recursos humanos y financieros</t>
  </si>
  <si>
    <t>necesarios para el desarrollo de la función de la Oficina de Control Interno a través del Comité Institucional de Coordinación de Control Interno.</t>
  </si>
  <si>
    <t xml:space="preserve">Actas de reunión del Comité Institucional de Coordinación de Control Interno. </t>
  </si>
  <si>
    <t>Comités Institucionales de Coordinación de Control Interno/4</t>
  </si>
  <si>
    <t>El/los profesional(es) asignado(s)</t>
  </si>
  <si>
    <t xml:space="preserve">verifica(n) que se adelanten las actividades programadas en el Plan Anual de Auditoría </t>
  </si>
  <si>
    <t>mediante la medición y análisis del indicador "Cumplimiento del PAA", el cual será revisado y aprobado por el Jefe de la Oficina de Control Interno, para su posterior reporte al área de Planeación trimestralmente y semestralmente se socializaran los resultados en el CICCI.</t>
  </si>
  <si>
    <t xml:space="preserve">Jefe de la Oficina de Control Interno y Profesionales de la Oficina de Control Interno </t>
  </si>
  <si>
    <t>Comités Institucionales de Coordinación de Control Interno/4
Seguimientos de las actividades del PAA / 12</t>
  </si>
  <si>
    <t>CCSE-RG-002</t>
  </si>
  <si>
    <t xml:space="preserve">sanciones por los entes de control y vigilancia u otros organismos </t>
  </si>
  <si>
    <t>debido a la falta de seguimiento de la Oficina de Control Interno en la emisión de respuestas a los requerimientos asignados a la Oficina de Control Interno, incumpliendo los términos de calidad y oportunidad.</t>
  </si>
  <si>
    <t xml:space="preserve">Asociado a la falta de seguimiento por parte de la Oficina de Control Interno y a cambios normativos de impacto para la entidad no detectados oportunamente </t>
  </si>
  <si>
    <t>El equipo de la Oficina de Control Interno</t>
  </si>
  <si>
    <t>verifica las radicaciones asignadas (a la Oficina de Control Interno) en la ventanilla única de radicación.</t>
  </si>
  <si>
    <t xml:space="preserve">1. Revisar y/o actualizar el "CCSE-IN-001 - Instructivo para la atención de requerimientos a entes externos de control" al interior de la entidad. 
2. Socializar el "CCSE-IN-001 - Instructivo para la atención de requerimientos a entes externos de control" al interior de la entidad. 
3. Realizar seguimiento a las actividades de radicación y remisión de requerimientos de entes externos adelantadas por parte de la auxiliar de recepción. </t>
  </si>
  <si>
    <t>1.  Instructivo revisado y/o actualizado
2. Pieza informativa y/o Boletín Interno de socialización del instructivo.
3. Análisis del reporte de radicación y remisión de requerimientos de entes externos.</t>
  </si>
  <si>
    <t>1. Instructivo revisado y/o actualizados y socializado/1
2. Seguimiento de actividades/1</t>
  </si>
  <si>
    <t>CCSE-RG-003</t>
  </si>
  <si>
    <t>investigaciones por parte de los entes de control y vigilancia</t>
  </si>
  <si>
    <t xml:space="preserve">por la producción de informes inconsistentes, imprecisos y sesgados, </t>
  </si>
  <si>
    <t>debido a debilidades en las competencias del equipo de la Oficina de Control Interno, conflictos de interés y comportamientos poco éticos que impidan adelantar acciones correctivas para eliminar las causas de las observaciones detectadas en el ejercicio de seguimientos e informes de carácter normativo.</t>
  </si>
  <si>
    <t>Los profesionales de la Oficina de Control Interno</t>
  </si>
  <si>
    <t>diligencian y firman el formato "COMPROMISO ÉTICO DEL AUDITOR INTERNO CANAL CAPITAL"</t>
  </si>
  <si>
    <t>De conformidad con lo requerido en el CCSE-PO-004 Código de ética para auditores internos y el Jefe de la Oficina de Control Interno los remite al expediente contractual, posterior a la verificación de diligenciamiento.</t>
  </si>
  <si>
    <t>1. Reuniones de fortalecimiento de las competencias del equipo de la Oficina de Control Interno.
2. Revisión y/o actualización y socialización del Manual de Auditoría al equipo de la Oficina de Control Interno.
3. Revisión y/o actualización del Código de ética del auditor y el formato anexo "Compromiso ético del auditor interno Canal Capital"</t>
  </si>
  <si>
    <t>1. Plan de fomento de la cultura del autocontrol.
2. Herramienta interna de seguimiento de las actividades del  equipo de la Oficina de Control Interno. 
3. Manual de Auditoría revisado y/o actualizado y socializado al equipo de la Oficina de Control Interno.
4. Revisión y/o actualización y socialización del Código de ética del auditor.</t>
  </si>
  <si>
    <t>1. Capacitaciones del equipo de la Oficina de Control Interno / 6
2. Revisión y/o actualización y socialización del Manual de Auditoría / 1
3. Revisión y/o actualización del código de ética y anexo / 1</t>
  </si>
  <si>
    <t>programa capacitaciones internas sobre el contenido del código de ética del auditor y otros temas</t>
  </si>
  <si>
    <t>que fortalezcan las capacidades y competencias del equipo de la Oficina de Control Interno.</t>
  </si>
  <si>
    <t xml:space="preserve">en cada proceso de contratación requerido incluye en los Estudios Previos los requisitos de formación académica y experiencia mínima de las personas que se vincularán a la Oficina de Control Interno </t>
  </si>
  <si>
    <t>de acuerdo con las actividades que desarrollará en el marco del Plan Anual de Auditorías de la Vigencia y los remite al ordenador del gasto para su aprobación.</t>
  </si>
  <si>
    <t>verifica que el equipo de la Oficina de Control Interno entregue los informes de resultado de evaluación(es) y seguimiento(s) programados</t>
  </si>
  <si>
    <t>Atender los diferentes requerimientos de los ciudadanos con el apoyo del área competente para satisfacer sus necesidades</t>
  </si>
  <si>
    <t>Inicia con el recibo de los requerimientos de los ciudadanos por los diferentes canales de atención, continua con la respuesta respectiva y finaliza con la evaluación de la percepción de la ciudadanía sobre el servicio prestado</t>
  </si>
  <si>
    <t>AAUT-RG-001</t>
  </si>
  <si>
    <t>gestionar inadecuadamente una PQRS ciudadana</t>
  </si>
  <si>
    <t>por falta de la aplicación del procedimiento AAUT-PD-001 ATENCIÓN Y RESPUESTA A REQUERIMIENTOS DE LA CIUDADANÍA por las demás dependencias de la entidad</t>
  </si>
  <si>
    <t>Falta de conocimiento e implementación del procedimiento  AAUT-PD-001 ATENCIÓN Y RESPUESTA A REQUERIMIENTOS DE LA CIUDADANÍA.</t>
  </si>
  <si>
    <t>Ejecutar procedimiento AAUT-PD-001 ATENCIÓN Y RESPUESTA A REQUERIMIENTOS DE LA CIUDADANÍA</t>
  </si>
  <si>
    <t>En caso de presentarse desviación del control, se registra inmediatamente la petición en el sistema Bogotá Te Escucha y se da prioridad para su respuesta.
De igual manera se realizan dos capacitaciones en el año referentes a las respuestas de las PQRS y su gestión, con el fin de evitar una mala gestión o trámite de alguna de estas.</t>
  </si>
  <si>
    <t>1. Formularios de asistencia, correos electrónicos o correo de comunicación interna asociados con la socialización del procedimiento. 
2. Correo de solicitud de ajustes de la página y página web ajustada. 
3. Publicaciones realizadas a través de los canales de comunicación interno.</t>
  </si>
  <si>
    <t>Auxiliar de Atención al Ciudadano</t>
  </si>
  <si>
    <t xml:space="preserve">1. Número de actividades realizadas / número de actividades programadas. 
</t>
  </si>
  <si>
    <t>AAUT-RG-002</t>
  </si>
  <si>
    <t>Responder las solicitudes de los ciudadanos por fuera de los términos de ley.</t>
  </si>
  <si>
    <t>Debido a ocupaciones y carga laboral de funcionarios encargados de la información para proyectar la respuesta, falta de interés en las solicitudes de los ciudadanos o daños al botón "contáctenos" de la página web del Canal</t>
  </si>
  <si>
    <t xml:space="preserve">Falta de conocimiento en los tiempos, normativas y procedimiento de gestión de las solicitudes ciudadanas. </t>
  </si>
  <si>
    <t>Ejecutar procedimiento AAUT-PD-001 ATENCIÓN Y RESPUESTA A REQUERIMIENTOS DE LA CIUDADANÍA punto de control 3.</t>
  </si>
  <si>
    <t>1. Realizar revisión periódica de la herramienta de Seguimiento y Control de PQRS con el fin de identificar las peticiones pendientes por respuestas en los tiempos oportunos o que estén próximas a vencerse.</t>
  </si>
  <si>
    <t>1. Correos enviados a las áreas pertinentes cuando se requiera.
2. Seguimiento realizado a través de la Herramienta AAUT-FT-008 SEGUIMIENTO Y CONTROL DE PQRS</t>
  </si>
  <si>
    <t>Auxiliar de Atención al Ciudadano.</t>
  </si>
  <si>
    <t>1. Número de PQRS atendidas oportunamente /número total de PQRS recibidas en el corte.</t>
  </si>
  <si>
    <t>Atender los requerimientos y necesidades en materia salarial, prestacional, de protección social, seguridad y salud en el trabajo, bienestar social y el desarrollo de competencias, a partir de herramientas de gestión y control que permitan ofrecer una respuesta ágil y oportuna a los servidores de Canal Capital.</t>
  </si>
  <si>
    <t>Inicia con el cubrimiento de un cargo vacante y la elaboración de los planes y programas del proceso y finaliza cuando se realiza la liquidación definitiva del contrato de trabajo y con la evaluación de los planes y programas
ejecutados</t>
  </si>
  <si>
    <t>AGTH-RG-001</t>
  </si>
  <si>
    <t>Afectación en la conservación de información laboral y gestiones asociadas,</t>
  </si>
  <si>
    <t>debido a pérdida de documentos en la historia laboral</t>
  </si>
  <si>
    <t>Por préstamo de carpetas a otros procesos de la entidad y/o entes de control o custodia inadecuada de los documentos.</t>
  </si>
  <si>
    <t>Profesional especializado de Talento Humano
Subdirector administrativo</t>
  </si>
  <si>
    <t>Ejecutar procedimiento AGRI-GD-PD-004 PRESTAMO Y CONSULTA DOCUMENTAL Actividad 4 Formato AGRI-GD-FT-026 Control y préstamo de documentos de archivo de gestión
Formato de hoja de vida</t>
  </si>
  <si>
    <t xml:space="preserve">Se mantiene el control de los préstamos de manera actualizada y solamente a clientes internos; con éste es posible llevar a cabo la verificación de los préstamos anteriores para rastrear una eventual pérdida. En caso de materialización de la pérdida documental, se dejaría un acto o soporte de la ejecución del control. </t>
  </si>
  <si>
    <t>1. Revisar y de ser pertinente actualizar el procedimiento AGTH-PD-005 INGRESO DE SERVIDORES PÚBLICOS</t>
  </si>
  <si>
    <t>1. Acta de reunión y revisión por parte del equipo de talento humano
2. Procedimiento actualizado (en caso de que aplique)</t>
  </si>
  <si>
    <t>Profesional de Recursos Humanos/ Técnico de Recursos Humanos</t>
  </si>
  <si>
    <t>1. Número de reuniones realizadas / número de reuniones programadas.</t>
  </si>
  <si>
    <t>Administrar, registrar, controlar y ejecutar los recursos financieros del Canal, por medio de las actividades relacionadas con los procesos financieros en todos sus aspectos ( gestión presupuestal, de tesorería, facturación, cartera y contabilidad), los cuales deben estar soportados en los registros que se deriven de cada operación, con el propósito de garantizar la calidad, razonabilidad y oportunidad de la información financiera, conforme a las normas legales vigentes.</t>
  </si>
  <si>
    <t>El procedimiento inicia con la consolidación de documentos por parte de los supervisores de contrato o áreas interesadas y finaliza con la
liquidación y giro de los pagos y el archivo de los soportes de los mismos.</t>
  </si>
  <si>
    <t>AGFF-RG-001</t>
  </si>
  <si>
    <t>1. Procesos administrativos, disciplinarios, fiscales y penales por incumplimiento de la normatividad aplicable en la materia.
2. Detrimento Patrimonial.
3. Demandas por parte de terceros.</t>
  </si>
  <si>
    <t>Afectar el presupuesto de gastos cuando no se reúnen los requisitos legales</t>
  </si>
  <si>
    <t xml:space="preserve">
1. Desconocimiento o inobservancia de la Normatividad Presupuestal por parte de los ejecutores.
2.  Falta de capacitación e inducción en temas presupuestales</t>
  </si>
  <si>
    <t xml:space="preserve">Subdirector Financiero  / Profesional de Presupuesto </t>
  </si>
  <si>
    <t>Ejecutar el procedimiento AGFF-PO-001 POLÍTICA FINANCIERA. Apartes:  "10. Políticas de presupuesto".</t>
  </si>
  <si>
    <t xml:space="preserve">Se valida con el área generadora de la desviación la falencia y la misma es subsanada. 
Cuando se identifica que la solicitud del CDP presenta alguna inconsistencia o el pago presenta alguna diferencia se realiza la devolución al área generadora del gasto.  </t>
  </si>
  <si>
    <t>1. Dos boletines informativos Publicados</t>
  </si>
  <si>
    <t xml:space="preserve">Subdirector Financiero  / Profesional Universitario de Presupuesto </t>
  </si>
  <si>
    <t>1. Cantidad de boletines elaborados / cantidad de boletines publicados</t>
  </si>
  <si>
    <t xml:space="preserve">Ejecutar el  procedimiento AGFF-PP-PD-26 Ejecución Presupuestal. Puntos de Control:2 "revisar la información consignada en la solicitud de Disponibilidad Presupuestal",  11 "Conciliar la información de ingresos incorporada en BogData frente al reporte de Tesorería y Facturación."  y 19 "Conciliar la información de egresos de presupuesto registrada en el sistema BogData frente a la información del sistema de pagos." , los cuales consisten en: </t>
  </si>
  <si>
    <t>Se verifica la información, y en caso de encontrar inconsistencias de forma inmediata se solicita o realiza el ajuste pertinente según corresponda.</t>
  </si>
  <si>
    <t>AGFF-RG-002</t>
  </si>
  <si>
    <t>1. Reprocesos y desgastes administrativos para realizar correcciones.
2. Multas y Sanciones disciplinarias, fiscales  y penales. 
3. Sobrecostos en capacitaciones del personal, parametrizaciones de los software, entre otros. 
4. Pérdida de confiabilidad y credibilidad por no contar con estados financieros que reflejen razonablemente la situación financiera de la entidad.
5. Incertidumbre en la toma de decisiones.</t>
  </si>
  <si>
    <t>Presentar informes contables con datos errados o en forma extemporánea a entes de control o partes interesadas.</t>
  </si>
  <si>
    <t>1. Falta de revisión de los registros contables. 
2. Falta de Conciliaciones.
3. Falta de criterio contable.
4. Digitación errada de valores o cuentas.
5. Desconocimiento del software.
6. Las interfaces no cuentan con una correcta parametrización.
7. Documentación suministrada de manera errónea, incompleta o incoherente.
8. Retraso en la entrega de la información por parte de las áreas que suministran hechos económicos.
9. Desconocimiento de las fechas máximas para reporte de información oportuna.
10. Desconocimiento de los informes que por ley u otras disposiciones se deben presentar.</t>
  </si>
  <si>
    <t xml:space="preserve">Subdirector(a) Financiero (a) / Profesional  de Contabilidad </t>
  </si>
  <si>
    <t xml:space="preserve">Ejecutar  Procedimiento AGFF-CO-PD-001  ESTADOS FINANCIEROS ; Actividades:11 "Realizar análisis de los movimientos y saldos de las cuentas generadas en el Balance de Prueba.", 22 "Divulgar de acuerdo a las herramientas de la Entidad los Estados Financieros mensuales debidamente firmados por el Profesional Universitario de Contabilidad, Subdirector Financiero y Representante Legal, de acuerdo al cronograma de publicaciones de la Subdirección Financiera. Esto, en cumplimiento del numeral 36 del artículo 34 de la Ley 734 de 2002.", 25 "Divulgar de acuerdo a las herramientas de la Entidad, los Estados Financieros trimestrales debidamente firmados por el Profesional Universitario de Contabilidad, Subdirector Financiero, Representante Legal y Revisor Fiscal." y 34 "Presentar a la Junta Administradora Regional los Estados Financieros Comparativos frente al periodo anterior e Informe Final de Revisoría Fiscal, para su conocimiento, análisis, aprobación  y toma de decisiones"
Punto de Control: 2-3, 11, 22 ,25 y 34 y Anexo 1                                </t>
  </si>
  <si>
    <t>1. Realizar conciliaciones periódicas con las áreas que suministran hechos económicos (activos fijos, almacén, cartera, tesorería y presupuesto).
2. Revisar que las cuentas contables aplicadas correspondan a las establecidas por el régimen de Contabilidad Pública.
3. Realizar y consolidar cronograma con las fechas de presentación de informes de la Subdirección Financiera.</t>
  </si>
  <si>
    <t>1. Conciliaciones efectuadas en formatos definidos previamente.
2. Doce (12) Balances de prueba con las respectiva revisión de cuentas.
3. Cronograma consolidado y socialización en la subdirección financiera.</t>
  </si>
  <si>
    <t xml:space="preserve">Subdirector(a) Financiero (a) / Profesional Universitario de Contabilidad </t>
  </si>
  <si>
    <t>1. (# de conciliaciones efectuadas / conciliaciones programadas)*100
2. Balances de prueba revisados / Total Balances de prueba realizados.
3. Informes programados por ley / informes presentados.</t>
  </si>
  <si>
    <t>AGFF-RG-003</t>
  </si>
  <si>
    <t>1. Demandas.
2. Sobrecostos en procesos judiciales.
3. Intereses moratorios y sanciones por incumplimiento en el pago oportuno. 
4. Retrasos en los propósitos de la administración.
5.Pérdida de credibilidad en el sector. 
6.Incumplimiento en el pago de las obligaciones legales (impuestos, seguros, nómina, servicios públicos, etc.).</t>
  </si>
  <si>
    <t>Presentar déficit en caja</t>
  </si>
  <si>
    <t>1. Falta de gestión comercial para la generación de ingresos.
2. Falta de políticas para la gestión de cobro.
3. Inadecuada planeación de los pagos.
4. Falta de análisis de flujo de caja para adquirir nuevos compromisos. 
5. Que las transferencias no se reciban dentro de las fechas programadas.</t>
  </si>
  <si>
    <t xml:space="preserve">Subdirector(a) Financiero (a) / Profesional de Tesorería y Profesional de Cartera y Tesorería </t>
  </si>
  <si>
    <t xml:space="preserve">Ejecutar  Procedimiento AGFF-FA-PD-013 MANEJO DE CARTERA ;Actividad : 6 y Punto de Control: 11 . </t>
  </si>
  <si>
    <t xml:space="preserve">1. Realizar proyección del flujo de caja  con  los requerimientos  mensuales de la entidad,  de acuerdo con las obligaciones y compromisos adquiridos.
2. Seguimiento permanente a la solicitud de Transferencia y cronogramas establecidos. 
3. Apalancamiento con Proveedores </t>
  </si>
  <si>
    <t>1. Dos (2) Informes periódicos
2. Solicitud de Transferencia
3. Cronograma de Pagos</t>
  </si>
  <si>
    <t xml:space="preserve">Subdirector(a) Financiero (a) / Profesional Universitario de Tesorería </t>
  </si>
  <si>
    <t>1. numero de informes presentados/total de informes programados
2. Solicitud de Transferencias requeridas / Transferencias recibidas. 
3. Numero de Pagos programados = (Número de pagos efectuados / Número de pagos proyectados)</t>
  </si>
  <si>
    <t>Ejecutar Política Financiera AGFF-PO-001 POLÍTICA FINANCIERA , Apartes : “ 6.3 Políticas relativas a cuentas por cobrar”, 8."Políticas de facturación y cartera"</t>
  </si>
  <si>
    <t>AGFF-RG-004</t>
  </si>
  <si>
    <t>1. Desorden en la ejecución de los recursos e imposibilidad de medir los avances y metas. 
2. Investigaciones administrativas y disciplinarias.</t>
  </si>
  <si>
    <t>Realizar traslados presupuestales recurrentes.</t>
  </si>
  <si>
    <t xml:space="preserve">1. Falta de planeación y objetivos claros, en la ejecución del PAA.
2. Cambios de administración con diferentes objetivos estratégicos. 
3. Recorte presupuestal por políticas distritales. </t>
  </si>
  <si>
    <t xml:space="preserve">
Subdirección Financiera </t>
  </si>
  <si>
    <t xml:space="preserve">
Socializar mediante memorando la liquidación del Presupuesto para que las áreas ajusten el PAA y las respectivas proyecciones financieras teniendo en cuenta como tope la apropiación por cada rubro </t>
  </si>
  <si>
    <t xml:space="preserve">Memorando Anual de liquidación de Presupuesto </t>
  </si>
  <si>
    <t xml:space="preserve">Subdirección Financiera </t>
  </si>
  <si>
    <t xml:space="preserve">No. De Memorando enviado </t>
  </si>
  <si>
    <t>Ejecutar AGFF-PO-001 POLÍTICA FINANCIERA. Apartes:  "10. Políticas de presupuesto". "Los traslados presupuestales obedecerán a las necesidades establecidas en
el plan de adquisiciones, siguiendo el procedimiento establecido por la entidad.", Los actos administrativos que se afecten con rubros presupuestales o fuentes diferentes, establecerán al momento de su registro el valor de afectación de cada rubro y su respectiva fuente. Los supervisores tendrán especial cuidado, especificando el rubro y la fuente al momento de certificar un pago. "</t>
  </si>
  <si>
    <t>Se realiza seguimiento y control a la ejecución presupuestal de los rubros y los ingresos.</t>
  </si>
  <si>
    <t>AGFF-RG-005</t>
  </si>
  <si>
    <t>1. Investigaciones disciplinarias. 
2. Iliquidez.
3. Sanciones o penalidades.
4. Demandas.</t>
  </si>
  <si>
    <t>Ocasionar pérdida de recursos (caja e inversiones)</t>
  </si>
  <si>
    <t>1. Falta de políticas de seguridad informática.
2. Falta de análisis de los riesgos operativos, legales, de crédito y de liquidez.
3. Falta de controles en los procedimientos y políticas establecidas en la materia (asignación de claves, firmas duales, sellos autorizados, asignación de token, etc.).</t>
  </si>
  <si>
    <t>Subdirector(a) Financiero (a)
Profesional de Tesorería 
Profesional de Sistemas.</t>
  </si>
  <si>
    <t>Ejecutar AGFF-TE-PD-032 INVERSIONES DE TESORERÍA  Puntos  Control: 6,14 y 18.</t>
  </si>
  <si>
    <t>Se analiza la necesidad de invertir recursos, teniendo en cuenta proyección del flujo de caja. Una vez identificado el excedente de tesorería se estudian las propuestas para poder invertir recursos de acuerdo al procedimiento establecido y se procede a elaborar las comunicaciones para cada entidad financiera para cerrar la operación de inversiones.</t>
  </si>
  <si>
    <t>1. Seguimiento a las acciones que garantizan el cumplimiento  de los protocolos de seguridad informática relacionados a las actividades de la Subdirección Financiera.
2. Seguimiento del listado de Cupo para operaciones de Inversión de recursos emitido por la Secretaria de Hacienda.
3. Cambio de contraseñas periódicamente.</t>
  </si>
  <si>
    <t xml:space="preserve">1. Dos (2) seguimientos, mínimo uno semestral, realizados a los protocolos de seguridad informática.
2. Consulta del listado en la página de la Secretaria de Hacienda cuando se requiera la apertura de una Inversión y/o cuentas bancarias (cuentas de ahorros)
3. Protocolos emitidos por cada entidad bancaria. </t>
  </si>
  <si>
    <t>Subdirector(a) Financiero (a)
Profesional Universitario de Tesorería 
Profesional Universitario de Sistemas.</t>
  </si>
  <si>
    <t xml:space="preserve">1. Número de reportes generados  / Numero de reportes programados 
2. Consultas realizadas a la Secretaria de Hacienda. 
3. Entidades en las que se cumple el protocolo / Entidades donde se tiene productos </t>
  </si>
  <si>
    <t>Ejecutar AGFF-PO-001 POLÍTICA FINANCIERA.  Apartes: 9. "Políticas de Tesorería".</t>
  </si>
  <si>
    <t>Las políticas del área de Tesorería, se revisan constantemente y se complementan con base  a la Resolución SDH-000316 de 2019, “Por la cual se adopta un nuevo Protocolo de Seguridad para las tesorerías de órganos y entidades que hacen parte del Presupuesto Anual del Distrito Capital y los Fondos de Desarrollo Local”. Al igual que  lo contemplado en la Resolución SDH-323 de 2017 de 2017 “Por la cual se dictan directrices para la apertura, manejo, control y cierre de cuentas bancarias de las entidades que forman parte del Presupuesto Anual del Distrito Capital y los Fondos de Desarrollo Local.</t>
  </si>
  <si>
    <t>Brindar apoyo a las unidades funcionales del canal, para que los procesos de contratación cumplan con la normatividad vigente, mediante la asesoría y acompañamiento en las diferentes etapas de cada uno de los procedimientos establecidos en el manual de contratación vigente, así como la atención y oportuna respuesta en materia jurídica de temas que se susciten para prevenir el daño antijurídico</t>
  </si>
  <si>
    <t>En lo relacionado con los asuntos contractuales, el proceso Inicia con el planteamiento de las necesidades de contratación desde las diferentes unidades funcionales del canal, continua con el respectivo análisis y asesoría en torno a los procedimientos a seguir dependiendo del tipo de contratación que deba realizarse, incluyendo el acompañamiento en la ejecución y liquidación de los procesos contractuales. En lo relacionado con los asuntos jurídicos, el proceso inicia con la recepción de información del nivel interno y externo, y finaliza con la expedición de conceptos, respuestas a derechos de petición, respuestas a acción de tutela, y adelantamiento de procesos ante la jurisdicción.</t>
  </si>
  <si>
    <t>AGJC-RG-001</t>
  </si>
  <si>
    <t>Incumplimiento de la satisfacción de las necesidades del Canal</t>
  </si>
  <si>
    <t>por la inadecuada o incompleta proposición de los vehículos jurídicos contractuales para satisfacer las necesidades establecidas en el Plan Anual de Adquisiciones - PAA</t>
  </si>
  <si>
    <t>Debido a la incorrecta determinación de las modalidades de selección respecto de las necesidades de la entidad en el PAA o recortes presupuestales que afectan su cumplimiento.</t>
  </si>
  <si>
    <t>Asesor de la Secretaría General - Profesional especializado grado 03 de la Secretaría General</t>
  </si>
  <si>
    <t>Como acción de control, se realizan actividades coordinadas con las áreas con el fin de determinar con claridad los objetos contractuales, el rubro presupuestal y los procesos de contratación que se consideren.</t>
  </si>
  <si>
    <t>Recomendar la modificación del Plan anual  de Adquisiciones cuando se requieran ajustes en las modalidades de selección de los procesos de contratación, aplicando lineamientos del procedimiento  EPLE-PD-011 FORMULACIÓN, EVALUACIÓN Y SEGUIMIENTO AL PLAN ANUAL DE ADQUISICIONES 
Actividad 9.</t>
  </si>
  <si>
    <t>Plan anual de adquisiciones y sus versiones.</t>
  </si>
  <si>
    <t>Número de recomendaciones de modificación del Plan Anual de Adquisiciones - PAA en SECOP II, con base en ajustes en la modalidad de selección de los procesos de contratación</t>
  </si>
  <si>
    <t>AGJC-RG-002</t>
  </si>
  <si>
    <t>recibir investigaciones y/o sanciones disciplinarias, fiscales y penales</t>
  </si>
  <si>
    <t>por fallas en la planeación contractual</t>
  </si>
  <si>
    <t>debido a deficiencias en las actividades de planeación y estructuración del proceso contractual</t>
  </si>
  <si>
    <t>El apoyo administrativo del área requirente y el abogado designado en la Secretaría General para cada proceso contractual</t>
  </si>
  <si>
    <t>El abogado asignado y el apoyo de cada área resuelven conjuntamente las fallas de forma y/o de fondo en el EP previo a pasar a las siguientes etapas. El ERP del Canal y el drive de gestión contractual dan cuenta de la existencia del soporte</t>
  </si>
  <si>
    <t xml:space="preserve">1.  Acta de Asistencia a la socialización.                                                                                                                                                                                                                                                                                                             2.Correos enviados a las áreas interesadas en el proceso contractual con observaciones y solicitud de ajustes después de la revisión efectuada a los estudios previos.  </t>
  </si>
  <si>
    <t>Asesor de la Secretaría General - Profesional especializado grado 03 de la Secretaría General - Abogados de los procesos de contratación</t>
  </si>
  <si>
    <t>1. Número de socializaciones realizadas sobre elaboración de estudios previos / Número de socializaciones programadas.
2. Número de estudios previos revisados / Total de estudios previos formulados. NOTA: La evidencia se reportará a través de una muestra durante el periodo de seguimiento.</t>
  </si>
  <si>
    <t>AGJC-RG-003</t>
  </si>
  <si>
    <t>por adelantar procesos de contratación sin tener la aprobación correspondiente por parte del comité de contratación  o de la instancia correspondiente cuando este supere los 300 SMMLV.</t>
  </si>
  <si>
    <t>debido al desconocimiento de la normatividad que rige la contratación estatal.</t>
  </si>
  <si>
    <t>La profesional especializada grado 03 de la Secretaría General quien está designada como Secretaria Técnica del Comité y tiene a cargo velar por su funcionamiento armónico e igualmente, el abogado a cargo del proceso.</t>
  </si>
  <si>
    <t>El comité por sí solo no tiene la capacidad de controlar qué llega a su conocimiento y qué no llega. El control se ejerce por parte del área en conjunto con el abogado asignado y/o eventualmente los asesores. Las observaciones que surgen previamente o en el desarrollo del Comité deben ser resueltas para que se logre concepto favorable</t>
  </si>
  <si>
    <t>Actas del comité de contratación</t>
  </si>
  <si>
    <t>Profesional especializada grado 03 de la Secretaría General y abogado encargado del proceso</t>
  </si>
  <si>
    <t>Número de procesos de selección socializados en comité de contratación (con cuantía superior a 300 SMMLV) / Total de procesos de selección adelantados con cuantía superior a 300 SMMLV</t>
  </si>
  <si>
    <t>AGJC-RG-004</t>
  </si>
  <si>
    <t>por adelantar procesos contractuales sin tener la competencia legal para realizarlo.</t>
  </si>
  <si>
    <t>debido al desconocimiento de las facultades y delegaciones existentes en la entidad.</t>
  </si>
  <si>
    <t>Dar cumplimiento a las Resoluciones 044 de 2021 "Por la cual se realiza la delegación de ordenación del gasto en Canal Capital y se determina la presentación de ofertas y firma de contratos comerciales", 046 de 2021 "Por la cual se realizan unas delegaciones de las funciones de la Gerente General de Canal Capital" y 007 de 2022 "Por la cual se modifica la Resolución 044 de 2021, que realizó la delegación de ordenación del gasto en Canal Capital y se determina la presentación de ofertas y firma de contratos comerciales". Este es un control es previo, por parte del operador jurídico, al momento de recibir la solicitud de adelantamiento del proceso contractual. Posteriormente pasa por más filtros, hasta el mismo ordenador, en todo caso antes de generar la ordenación de gasto.</t>
  </si>
  <si>
    <t>En caso de observaciones, se resuelven de manera inmediata los cambios de ordenación de gasto, dejando trazabilidad en el DRIVE de gestión contractual y en el EPR.</t>
  </si>
  <si>
    <t xml:space="preserve">Verificar conforme a las Resoluciones de Delegación y Ordenación del Gasto de la Entidad, el funcionario que debe adelantar el trámite contractual . </t>
  </si>
  <si>
    <t>Resoluciones 044, 046 de 2021 y 007 de 2022.</t>
  </si>
  <si>
    <t>Número de solicitudes de CDP verificadas en ordenación del gasto / total de solicitudes de CDP tramitadas. NOTA: La evidencia se reportará a través de una muestra durante el periodo de seguimiento.</t>
  </si>
  <si>
    <t>AGJC-RG-005</t>
  </si>
  <si>
    <t>recibir demandas e investigaciones y/o sanciones disciplinarias, fiscales y penales</t>
  </si>
  <si>
    <t>por adjudicar de manera viciada un proceso contractual</t>
  </si>
  <si>
    <t>debido a errores en la verificación de requisitos y documentos aportados por los oferentes</t>
  </si>
  <si>
    <t>El abogado designado en la Secretaría General para cada proceso contractual</t>
  </si>
  <si>
    <t>Según sea el caso, ejecutar procedimientos AGJC-CN-PD-002 LICITACIÓN PÚBLICA, AGJC-CN-PD-003 CONVOCATORIA PÚBLICA, AGJC-CN-PD-005 CONTRATACION DIRECTA SIN OFERTAS, AGJC-CN-PD-007 CONTRATACION DIRECTA CON OFERTAS y/o AGJC-CN-PD-008 INVITACION CERRADA. La verificación de las condiciones del contratista se realizan previa a la celebración del contrato.</t>
  </si>
  <si>
    <t>Adelantar los procesos de selección conforme a lo dispuesto en los procedimientos y el Manual de Contratación de la Entidad.</t>
  </si>
  <si>
    <t>Los procedimientos establecidos de los procesos de selección establecidos por la Entidad</t>
  </si>
  <si>
    <t>Abogado encargado del proceso contractual</t>
  </si>
  <si>
    <t>Procesos de selección adelantados de acuerdo a los procedimientos y Manual de Contratación, según cada modalidad.</t>
  </si>
  <si>
    <t>AGJC-RG-006</t>
  </si>
  <si>
    <t>afectación económica con el incumplimiento de las obligaciones contractuales</t>
  </si>
  <si>
    <t xml:space="preserve">por permitir la ejecución del contrato sin el lleno de los requisitos legales </t>
  </si>
  <si>
    <t>debido a demoras en la aprobación de las garantías contractuales.</t>
  </si>
  <si>
    <t>El abogado designado en la Secretaría General para cada proceso contractual y la profesional especializada grado 02 de la Secretaría General</t>
  </si>
  <si>
    <t>Ejecutar AGJC-CN-MN-001 MANUAL DE CONTRATACIÓN. NUMERAL 5. ETAPA CONTRACTUAL. La verificación del cumplimiento de requisitos para iniciar la ejecución del contrato se realizan previa a la celebración del contrato.</t>
  </si>
  <si>
    <t xml:space="preserve">1. Realizar dos (2 jornadas de socialización sobre el Manual de contratación.
2. Verificar el cumplimiento de los requisitos de ejecución contractual. </t>
  </si>
  <si>
    <t xml:space="preserve">Manual de Contratación y Comunicación de inicio </t>
  </si>
  <si>
    <t>Asesor jurídico - Abogado encargado del proceso contractual</t>
  </si>
  <si>
    <t>1. Número de socializaciones realizadas sobre manual de contratación / Número de socializaciones programadas.
2. Listados de chequeo de verificación de requisitos diligenciados. NOTA: La evidencia se reportará a través de una muestra durante el periodo de seguimiento.</t>
  </si>
  <si>
    <t>AGJC-RG-007</t>
  </si>
  <si>
    <t>no contar con los debidos seguros para el amparo de los bienes, obras y/o servicios de la entidad</t>
  </si>
  <si>
    <t>por la suscripción inadecuada o insuficiente de garantías contractuales</t>
  </si>
  <si>
    <t>debido a errores en la determinación, revisión y aprobación de las mismas.</t>
  </si>
  <si>
    <t>Profesional especializada grado 03 de la Secretaría General</t>
  </si>
  <si>
    <t>Ejecutar AGJC-CN-MN-001 MANUAL DE CONTRATACIÓN. NUMERAL 5 ETAPA CONTRACTUAL. La verificación de la necesidad de contar con pólizas, así como las observaciones a la póliza se desarrollan previo al inicio del contrato y sus correcciones igual.</t>
  </si>
  <si>
    <t>Profesional especializada grado 02 de la Secretaría General.</t>
  </si>
  <si>
    <t>Pólizas verificadas por contrato / Pólizas requeridas para el contrato. NOTA: La evidencia se reportará a través de una muestra durante el periodo de seguimiento.</t>
  </si>
  <si>
    <t>AGJC-RG-008</t>
  </si>
  <si>
    <t>afectación económica en la adquisición de bienes y servicios</t>
  </si>
  <si>
    <t>por desequilibrios presupuestales en el proceso contractual</t>
  </si>
  <si>
    <t>debido a variaciones en los precios, plazos y/o tasas monetarias planeados inicialmente</t>
  </si>
  <si>
    <t>El Supervisor del contrato.</t>
  </si>
  <si>
    <t>Seguimiento, Control y Vigilancia a las actividades del Contratista para que cumpla el objeto y las obligaciones contractuales y en razón de lo cual, se identifiquen situaciones que puedan dar lugar a un desequilibrio del contrato.</t>
  </si>
  <si>
    <t xml:space="preserve">Informes de supervisión </t>
  </si>
  <si>
    <t>Supervisor del Contrato</t>
  </si>
  <si>
    <t>Número de informes de supervisión realizados para el contrato / Número de informes de supervisión requeridos en el contrato</t>
  </si>
  <si>
    <t>AGJC-RG-009</t>
  </si>
  <si>
    <t>por ejercer inadecuadamente los mecanismos judiciales para reclamar el cumplimiento del contrato o la indemnización de perjuicios (según corresponda)</t>
  </si>
  <si>
    <t>debido al desconocimiento u omisión por parte del supervisor o interventor en el informe oportuno los incumplimientos que se presenten en el contrato.</t>
  </si>
  <si>
    <t>El supervisor del contrato.</t>
  </si>
  <si>
    <t>Ejecutar AGJC-CN-MN-001 MANUAL DE CONTRATACIÓN. Capitulo III ETAPA CONTRACTUAL y Resolución 031-2019. El supervisor debe poner en conocimiento de la entidad, con ocasión de sus actividades de control y vigilancia, el presunto incumplimiento de las obligaciones contractuales a cargo del contratista.</t>
  </si>
  <si>
    <t xml:space="preserve">Las observaciones realizadas por el Supervisor a las actividades desplegadas por el Contratista deben ser resueltas en forma oportuna durante la ejecución contractual.
Los supervisores deben dejar evidencia del control que efectúan sobre las actividades que desarrollan  los contratistas para cumplir con las obligaciones, de tal forma, que  cualquier persona que revise el expediente contractual pueda tener claridad frente a las actuaciones adelantadas por el Supervisor, para lo cual se utiliza la certificación de cierre contractual e informes sobre los hechos acaecidos durante la ejecución contractual.  .  </t>
  </si>
  <si>
    <t>AGJC-RG-010</t>
  </si>
  <si>
    <t>debido a la falta de controles y seguimiento al contrato o convenio por parte del supervisor o interventor.</t>
  </si>
  <si>
    <t>El Supervisor y el abogado designado para adelantar el trámite de liquidación.</t>
  </si>
  <si>
    <t>Las observaciones realizadas por el Supervisor a las actividades desplegadas por el Contratista deben ser resueltas en forma oportuna durante la ejecución contractual, de tal forma que en el momento de la liquidación hayan sido resueltas y en el acta de liquidación se deje constancia de ello, incluyendo los acuerdos entre las partes.  Igualmente, si esas observaciones se efectúan por el Abogado encargado de realizar la liquidación deben ser resueltas previo a la elaboración del acta de liquidación, de tal forma, que ese documento contenga el balance jurídico, técnico y financiero de la ejecución contractual, de tal forma que  se pueda poner fin a la relación contractual. 
La información es confiable porque proviene del seguimiento que adelanta el Supervisor a las actividades que realiza el Contratista para dar cumplimiento a sus obligaciones contractuales y legales. 
Tanto de los controles efectuados por el supervisor del contrato al momento de la elaboración del informe final de supervisión o el acta de cierre contractual y los desplegados por el abogado al elaborar el acta de liquidación deben ser evidenciados en el expediente como parte de la etapas contractual y postcontractual.</t>
  </si>
  <si>
    <t xml:space="preserve">1. Elaboración informe final de supervisión o acta de cierre contractual.  2. Elaboración del acta de liquidación atendiendo el informe de supervisión </t>
  </si>
  <si>
    <t>Informes de supervisión y acta de liquidación</t>
  </si>
  <si>
    <t>Supervisor del Contrato y abogado encargado de la elaboración del acta de liquidación</t>
  </si>
  <si>
    <t xml:space="preserve">Informes de supervisión y actas de liquidación tramitadas / Total de contratos que requieran Informes de supervisión y actas de liquidación </t>
  </si>
  <si>
    <t>AGJC-RG-011</t>
  </si>
  <si>
    <t>por incumplimiento de los términos legales o pactados para la liquidación de los contratos o convenios.</t>
  </si>
  <si>
    <t>debido al desconocimiento de los términos legales para la liquidación de contratos o convenios.</t>
  </si>
  <si>
    <t xml:space="preserve">1. Elaboración informe final de supervisión o acta de cierre contractual y solicitar liquidación del contrato..  2. Elaboración del acta de liquidación atendiendo el informe de supervisión </t>
  </si>
  <si>
    <t>1. Fecha seguimiento</t>
  </si>
  <si>
    <t>2. Evidencias o soportes ejecución de la acción</t>
  </si>
  <si>
    <t>3. Actividades realizadas  a la fecha</t>
  </si>
  <si>
    <t>4. Resultado del indicador</t>
  </si>
  <si>
    <t>5. Alerta</t>
  </si>
  <si>
    <t>6. Análisis - Seguimiento OCI</t>
  </si>
  <si>
    <t>7. Auditor que realizó el seguimiento</t>
  </si>
  <si>
    <t>SEGUNDO SEGUIMIENTO 2022</t>
  </si>
  <si>
    <r>
      <t xml:space="preserve">Riesgo 
</t>
    </r>
    <r>
      <rPr>
        <sz val="8"/>
        <rFont val="Tahoma"/>
        <family val="2"/>
      </rPr>
      <t>(¿Qué puede suceder?)</t>
    </r>
  </si>
  <si>
    <r>
      <t xml:space="preserve">Probabilidad o Frecuencia
</t>
    </r>
    <r>
      <rPr>
        <sz val="8"/>
        <rFont val="Tahoma"/>
        <family val="2"/>
      </rPr>
      <t>(Sobre las causas)</t>
    </r>
  </si>
  <si>
    <r>
      <t xml:space="preserve">Impacto
</t>
    </r>
    <r>
      <rPr>
        <sz val="8"/>
        <rFont val="Tahoma"/>
        <family val="2"/>
      </rPr>
      <t>(Sobre las consecuencias)</t>
    </r>
  </si>
  <si>
    <r>
      <t xml:space="preserve">Total Nivel de Exposición
</t>
    </r>
    <r>
      <rPr>
        <sz val="8"/>
        <rFont val="Tahoma"/>
        <family val="2"/>
      </rPr>
      <t>(F x I)</t>
    </r>
  </si>
  <si>
    <r>
      <t xml:space="preserve">Total Nivel de Exposición ajustado 
</t>
    </r>
    <r>
      <rPr>
        <sz val="8"/>
        <rFont val="Tahoma"/>
        <family val="2"/>
      </rPr>
      <t>(F' x I')</t>
    </r>
  </si>
  <si>
    <t>MATRIZ DE CALIFICACIÓN, EVALUACIÓN Y SEGUIMIENTO A LOS RIESGOS
OFICINA DE CONTROL INTERNO
VIGENCIA 2022
CORTE 30 DE NOVIEMBRE DE 2022</t>
  </si>
  <si>
    <t>Plazo de ejecución</t>
  </si>
  <si>
    <t>Fecha inicio</t>
  </si>
  <si>
    <t>Fecha Finalización</t>
  </si>
  <si>
    <r>
      <t xml:space="preserve">Riesgo 
</t>
    </r>
    <r>
      <rPr>
        <sz val="8"/>
        <rFont val="Arial"/>
        <family val="2"/>
      </rPr>
      <t>(¿Qué puede suceder?)</t>
    </r>
  </si>
  <si>
    <r>
      <t xml:space="preserve">Probabilidad o Frecuencia
</t>
    </r>
    <r>
      <rPr>
        <sz val="8"/>
        <rFont val="Arial"/>
        <family val="2"/>
      </rPr>
      <t>(Sobre las causas)</t>
    </r>
  </si>
  <si>
    <r>
      <t xml:space="preserve">Impacto
</t>
    </r>
    <r>
      <rPr>
        <sz val="8"/>
        <rFont val="Arial"/>
        <family val="2"/>
      </rPr>
      <t>(Sobre las consecuencias)</t>
    </r>
  </si>
  <si>
    <r>
      <t xml:space="preserve">Total Nivel de Exposición
</t>
    </r>
    <r>
      <rPr>
        <sz val="8"/>
        <rFont val="Arial"/>
        <family val="2"/>
      </rPr>
      <t>(F x I)</t>
    </r>
  </si>
  <si>
    <r>
      <t xml:space="preserve">Total Nivel de Exposición ajustado 
</t>
    </r>
    <r>
      <rPr>
        <sz val="8"/>
        <rFont val="Arial"/>
        <family val="2"/>
      </rPr>
      <t>(F' x I')</t>
    </r>
  </si>
  <si>
    <t>Fecha finalización</t>
  </si>
  <si>
    <r>
      <t>por desconocimiento o falta de aplicación o falta de documentación de los estándares de calidad técnica y editorial de los contenidos de la programación, así como por desconocimiento y/o falta de actualización frente a los cambio</t>
    </r>
    <r>
      <rPr>
        <sz val="8"/>
        <color rgb="FF00B050"/>
        <rFont val="Tahoma"/>
        <family val="2"/>
      </rPr>
      <t>s</t>
    </r>
    <r>
      <rPr>
        <sz val="8"/>
        <color theme="1"/>
        <rFont val="Tahoma"/>
        <family val="2"/>
      </rPr>
      <t xml:space="preserve"> de la normatividad que reglamenta el funcionamiento de Capital.</t>
    </r>
  </si>
  <si>
    <t xml:space="preserve">Plazo de ejecución </t>
  </si>
  <si>
    <r>
      <t xml:space="preserve">Riesgo 
</t>
    </r>
    <r>
      <rPr>
        <sz val="8"/>
        <color theme="1"/>
        <rFont val="Tahoma"/>
        <family val="2"/>
      </rPr>
      <t>(¿Qué puede suceder?)</t>
    </r>
  </si>
  <si>
    <r>
      <t xml:space="preserve">Probabilidad o Frecuencia
</t>
    </r>
    <r>
      <rPr>
        <sz val="8"/>
        <color theme="1"/>
        <rFont val="Tahoma"/>
        <family val="2"/>
      </rPr>
      <t>(Sobre las causas)</t>
    </r>
  </si>
  <si>
    <r>
      <t xml:space="preserve">Impacto
</t>
    </r>
    <r>
      <rPr>
        <sz val="8"/>
        <color theme="1"/>
        <rFont val="Tahoma"/>
        <family val="2"/>
      </rPr>
      <t>(Sobre las consecuencias)</t>
    </r>
  </si>
  <si>
    <r>
      <t xml:space="preserve">Total Nivel de Exposición
</t>
    </r>
    <r>
      <rPr>
        <sz val="8"/>
        <color theme="1"/>
        <rFont val="Tahoma"/>
        <family val="2"/>
      </rPr>
      <t>(F x I)</t>
    </r>
  </si>
  <si>
    <r>
      <t xml:space="preserve">Total Nivel de Exposición ajustado 
</t>
    </r>
    <r>
      <rPr>
        <sz val="8"/>
        <color theme="1"/>
        <rFont val="Tahoma"/>
        <family val="2"/>
      </rPr>
      <t>(F' x I')</t>
    </r>
  </si>
  <si>
    <t>Establecer un procedimiento de control de calidad y monitoreo sobre las señales de audio y video desde los procesos de tráfico y alistamiento como control de calidad y para los operadores de emisión control de calidad sobre las señales emitidas, 
Rediseñar el formato MECN-FT-047 para reportar las fallas que competen a Capital, este formato debe ser diligenciado por los ingenieros de emisión de acuerdo al reporte del operador. 
Establecer y documentar planes de contingencia que permitan atender fallas o novedades sobre la operación, realizar pruebas periódicas para la aplicación de estos planes de contingencia.</t>
  </si>
  <si>
    <r>
      <t>Ejecutar  Procedimiento AGFF-PP-PD-025 ELABORACIÓN, MODIFICACIÓN Y CIERRE PRESUPUESTAL  Puntos de Control: 3 "Verificar que las cifras proyectadas por las áreas cumplan con los criterios establecidos en la Circular de SHD-DDP, y la comunicación interna." , 19 "Corroborar que los rubros y valores incorporados en el sistema BogData corresponda a lo establecido en la Resolución de Liquidación del Presupuesto"  y 56  "Verificar que las liberaciones solicitadas por las áreas correspondan a los saldos presupuestales"</t>
    </r>
    <r>
      <rPr>
        <sz val="8"/>
        <color rgb="FFFF0000"/>
        <rFont val="Tahoma"/>
        <family val="2"/>
      </rPr>
      <t xml:space="preserve">. </t>
    </r>
  </si>
  <si>
    <r>
      <t>1.</t>
    </r>
    <r>
      <rPr>
        <b/>
        <sz val="8"/>
        <rFont val="Tahoma"/>
        <family val="2"/>
      </rPr>
      <t xml:space="preserve"> </t>
    </r>
    <r>
      <rPr>
        <sz val="8"/>
        <rFont val="Tahoma"/>
        <family val="2"/>
      </rPr>
      <t>Reuniones del Comité Institucional de Coordinación de Control Interno.</t>
    </r>
  </si>
  <si>
    <t>Versión:</t>
  </si>
  <si>
    <t>Descripción de la versión:</t>
  </si>
  <si>
    <t>Se definen los riesgos asociados a la confidencialidad, integridad y disponibilidad de los servicios tecnológicos e información de la entidad.</t>
  </si>
  <si>
    <t>IDENTIFICACIÓN DEL RIESGO</t>
  </si>
  <si>
    <t>Riesgo Inherente</t>
  </si>
  <si>
    <t>TRATAMIENTO</t>
  </si>
  <si>
    <t>Diseño del Control</t>
  </si>
  <si>
    <t>Ejecución del Control</t>
  </si>
  <si>
    <t>Solidez Individual de cada Control</t>
  </si>
  <si>
    <t>Solidez del Conjunto de Controles</t>
  </si>
  <si>
    <t>Riesgo Residual</t>
  </si>
  <si>
    <t xml:space="preserve">NOMBRE DEL RIESGO </t>
  </si>
  <si>
    <t>DESCRIPCIÓN DE RIESGO</t>
  </si>
  <si>
    <t>OBJETIVO ESTRATÉGICO RELACIONADO</t>
  </si>
  <si>
    <t>CLASE  DE RIESGO</t>
  </si>
  <si>
    <t>ACTIVO</t>
  </si>
  <si>
    <t>AMENAZA</t>
  </si>
  <si>
    <t xml:space="preserve">VULNERABILIDAD </t>
  </si>
  <si>
    <t>CONSECUENCIAS</t>
  </si>
  <si>
    <t xml:space="preserve">EVALUACIÓN </t>
  </si>
  <si>
    <t>¿EXISTE CONTROL?</t>
  </si>
  <si>
    <t>CONTROL EXISTENTE</t>
  </si>
  <si>
    <t>CLASE DE CONTROL EXISTENTE</t>
  </si>
  <si>
    <t>1. ¿Existe un responsable asignado de la ejecución?</t>
  </si>
  <si>
    <t>2. ¿El responsable tiene la autoridad y adecuada segregación de funciones en la ejecución del control?</t>
  </si>
  <si>
    <t>3. ¿La oportunidad en que se ejecuta el control ayuda a prevenir la mitigación del riesgo o a detectar la materialización del riesgo en manera oportuna?</t>
  </si>
  <si>
    <t>4. ¿Las actividades que desarrollan en el control realmente buscan por si sola prevenir o detectar las causas que puedan dar origen al riesgo, ejemplo: Verificar, Validar, Cotejar, Comparar, Revisar?</t>
  </si>
  <si>
    <t>5. ¿La fuente de Información que se utiliza en el desarrollo del control es información confiable que permita mitigar el riesgo?</t>
  </si>
  <si>
    <t>6. ¿Las observaciones, desviaciones o diferencias identificadas como resultados de la ejecución del control son investigadas y resueltas de manera oportuna?</t>
  </si>
  <si>
    <t>7. ¿Se deja evidencia o rastro de la ejecución del control, que permita cualquier tercero con la evidencia, llegar a la misma conclusión?</t>
  </si>
  <si>
    <t>Total Diseño de Control</t>
  </si>
  <si>
    <t>RANGO DE CALIFICACIÓN DEL DISEÑO</t>
  </si>
  <si>
    <t xml:space="preserve">RANGO DE CALIFICACIÓN DE LA EJECUCIÓN </t>
  </si>
  <si>
    <t>SOLIDEZ INDIVIDUAL DE CADA CONTROL</t>
  </si>
  <si>
    <t>Total Solidez Individual</t>
  </si>
  <si>
    <t xml:space="preserve">Promedio de los Controles de  Riesgo </t>
  </si>
  <si>
    <t>Promedio Total  para la calificación de la solidez del conjunto de controles</t>
  </si>
  <si>
    <t xml:space="preserve">CALIFICACIÓN DE LA SOLIDEZ DEL CONJUNTO DE CONTROLES </t>
  </si>
  <si>
    <t>OPCIONES DE MANEJO</t>
  </si>
  <si>
    <t>PLAN DE CONTINGENCIA</t>
  </si>
  <si>
    <t xml:space="preserve">ACCIONES  PREVENTIVAS A DESARROLLAR  </t>
  </si>
  <si>
    <t>RESPONSABLES DE PLAN DE MEJORA</t>
  </si>
  <si>
    <t>PERIODO DE SEGUIMIENTO</t>
  </si>
  <si>
    <t>FECHA INICIAL</t>
  </si>
  <si>
    <t>FECHA FINAL</t>
  </si>
  <si>
    <t>INDICADOR</t>
  </si>
  <si>
    <t xml:space="preserve">Gestión de Recursos Administrativos - Sistemas </t>
  </si>
  <si>
    <t xml:space="preserve">Acceso indebido a la plataforma tecnológica de la entidad,  generando daño en los sistemas y/o vulneración de los mismos por el uso inadecuado de la información, causando pérdida de la información, daño en los sistemas y/o vulneración de los mismos,  afectando la disponibilidad, confidencialidad e integridad de la información </t>
  </si>
  <si>
    <t>Generar un proceso de transformación digital con base en el desarrollo tecnológico y humano para la optimización de los procesos internos, la creación de nuevos modelos de negocio, el relacionamiento con los clientes y ciudadanos y la producción y distribución de contenidos.</t>
  </si>
  <si>
    <t>Seguridad Digital</t>
  </si>
  <si>
    <t>COMPONENTE DE RED:
*Firewall
*Almacenamiento
HARDWARE: Componentes de infraestructura del proceso 
* Información</t>
  </si>
  <si>
    <t>Obsolencia tecnológica de los sistemas de información</t>
  </si>
  <si>
    <t>Perdida de imagen ante los usuarios de la entidad, incumplimiento en las condiciones del servicio</t>
  </si>
  <si>
    <t>Improbable</t>
  </si>
  <si>
    <t>SI</t>
  </si>
  <si>
    <t xml:space="preserve"> Políticas de seguridad y privacidad de la información  </t>
  </si>
  <si>
    <t>Rara vez</t>
  </si>
  <si>
    <t>Reducir el riesgo</t>
  </si>
  <si>
    <t>Trimestral</t>
  </si>
  <si>
    <t>Documentos actualizados/Documentos planeados.
Eventos revisados/Eventos materializados</t>
  </si>
  <si>
    <t>Debilidad en el direccionamiento del sistema de seguridad de la información de la Entidad.</t>
  </si>
  <si>
    <t>Perdida de la información y posibles Ataques a la integridad de los datos.</t>
  </si>
  <si>
    <t>Interrupción parcial o total de los servicios tecnológicos que afecte la disponibilidad de la operación normal de la entidad</t>
  </si>
  <si>
    <t>Posibilidad de ataques en la red en los equipos del datacenter como los son (MALWARE - RANSOMWARE - Dos - ESCANEO DE PUERTOS - SQL INYECCION - PHISSING - WEB DEFACEMENT entre otros) afectando la confidencialidad, integridad y disponibilidad  de la información de la entidad.</t>
  </si>
  <si>
    <t>* Información
* Infraestructura
* Servicio de Comunicaciones</t>
  </si>
  <si>
    <t>Fallas o daños de los sistemas de (red, equipos, servidores)</t>
  </si>
  <si>
    <t>Ausencia de parches de seguridad</t>
  </si>
  <si>
    <t>Reproceso en las actividades normales de la entidad.</t>
  </si>
  <si>
    <t>Probable</t>
  </si>
  <si>
    <t>Revisión y aplicación de parches en los equipos tecnológicos</t>
  </si>
  <si>
    <t>Realizar seguimiento al proceso de actualizaciones en los servidores y equipos finales de la Entidad</t>
  </si>
  <si>
    <t>* Realizar seguimiento de manera mensual al proceso de actualizaciones en los servidores y equipos finales de la Entidad
* Actualizar el procedimiento de copias de seguridad de acuerdo a la gestión de información</t>
  </si>
  <si>
    <t>Seguimientos ejecutados/Seguimientos planeados.</t>
  </si>
  <si>
    <t>Incumplimiento en la prestación de los servicios de la entidad.</t>
  </si>
  <si>
    <t>Cronograma de mantenimientos preventivos</t>
  </si>
  <si>
    <t>Universo</t>
  </si>
  <si>
    <t xml:space="preserve">1. Matriz solicitudes de comunicaciones internas
2. Matriz solicitudes de comunicaciones externas </t>
  </si>
  <si>
    <t>Jizeth González</t>
  </si>
  <si>
    <r>
      <t xml:space="preserve">Análisis OCI: </t>
    </r>
    <r>
      <rPr>
        <sz val="8"/>
        <color theme="1"/>
        <rFont val="Tahoma"/>
        <family val="2"/>
      </rPr>
      <t>Se adelantó una mesa de trabajo con el área de Comunicaciones el día 13 de diciembre de 2022 en la que se indicó por parte del área la ruta de aprobación de cada pieza elaborada [cuya trazabilidad se registra en correos electrónicos] difiriendo de lo formulado en el plan de tratamiento, así como de la divulgación adelantada en el primer semestre de la vigencia. Dentro de los compromisos se estableció la entrega de las matrices que relacionan las solicitudes adelantadas al área, así como una muestra de correos con el fin de verificar lo mencionado; lo último, no fue entregado dentro de los términos establecidos. Como consecuencia de lo anterior, no fue posible verificar la aplicación del control, así como tampoco la ejecución de las acciones del plan de tratamiento. 
Teniendo en cuenta lo anterior, así como lo informado en la reunión adelantada, es necesario que el área realice la revisión del riesgo identificado, el control relacionado bajo los parámetros de la gestión del riesgo existentes en el Canal, así como de lo indicado en la "</t>
    </r>
    <r>
      <rPr>
        <i/>
        <sz val="8"/>
        <color theme="1"/>
        <rFont val="Tahoma"/>
        <family val="2"/>
      </rPr>
      <t xml:space="preserve">Guía para la administración del riesgo y el diseño de controles en entidades públicas" </t>
    </r>
    <r>
      <rPr>
        <sz val="8"/>
        <color theme="1"/>
        <rFont val="Tahoma"/>
        <family val="2"/>
      </rPr>
      <t xml:space="preserve">de manera que estos se ajusten a la realidad de operación del proceso, respecto a la redacción y consignación de las acciones adelantadas en caso de evidenciar desviaciones. 
Por lo anterior, se califica la acción </t>
    </r>
    <r>
      <rPr>
        <b/>
        <sz val="8"/>
        <color theme="1"/>
        <rFont val="Tahoma"/>
        <family val="2"/>
      </rPr>
      <t>"En Proceso"</t>
    </r>
    <r>
      <rPr>
        <sz val="8"/>
        <color theme="1"/>
        <rFont val="Tahoma"/>
        <family val="2"/>
      </rPr>
      <t xml:space="preserve"> y se reitera al área adelantar las verificaciones y ajustes pertinentes. </t>
    </r>
  </si>
  <si>
    <t>1. Soporte 1. Riesgo 1 producción riesgos de gestión 2022 anexos y contratos
2. Soporte 2. Riesgo 1 producción riesgos de gestión 2022 SOCIALIZACIÓN
3. Soporte 3. Riesgo 1 producción riesgos de gestión 2022 CONTROL DE CALIDAD</t>
  </si>
  <si>
    <r>
      <t xml:space="preserve">Análisis OCI: </t>
    </r>
    <r>
      <rPr>
        <sz val="8"/>
        <color theme="1"/>
        <rFont val="Tahoma"/>
        <family val="2"/>
      </rPr>
      <t xml:space="preserve">El área no adelanta remisión de soportes, así como tampoco de avances sobre la ejecución de las actividades de control formuladas en el mapa de riesgos teniendo en cuenta que a la fecha el área indica: "requiere un trabajo que incluya mesas de trabajo con otras áreas,  los planes de contingencia difícilmente se van a poder proyectar porque para tener un plan de contingencia no solo basta con tener el recurso humano sino los equipos que permitan establecer flujos de trabajo adecuados para ello, la actualización de mantenimientos preventivos asi como los formatos de hoja de vida de los equipos (que incluya hardware y software) requieren una planeación estratégica teniendo en cuenta el inventario general, además es importante resaltar que dentro de las revisiones que hemos hecho en el área se ha evidenciado que hay equipos a los que no se le ha hecho mantenimiento por varios años, lo que nos obliga a realizar un cronograma eficiente para la entidad". 
Teniendo en cuenta lo anterior, no se adelanta la evaluación correspondiente al plan de tratamiento y ejecución de controles, por lo que se recomienda al área tener en cuenta que la ejecución permanente de los controles permite la mitigación de la materialización de los riesgos identificados; de igual manera, se recomienda al área tener en cuenta los resultados obtenidos de la auditoría adelantada al proceso de gestión técnica durante la vigencia. Por lo mencionado, se califica la acción con alerta </t>
    </r>
    <r>
      <rPr>
        <b/>
        <sz val="8"/>
        <color theme="1"/>
        <rFont val="Tahoma"/>
        <family val="2"/>
      </rPr>
      <t>"Sin Iniciar"</t>
    </r>
    <r>
      <rPr>
        <sz val="8"/>
        <color theme="1"/>
        <rFont val="Tahoma"/>
        <family val="2"/>
      </rPr>
      <t xml:space="preserve">. </t>
    </r>
  </si>
  <si>
    <r>
      <t xml:space="preserve">Análisis OCI: </t>
    </r>
    <r>
      <rPr>
        <sz val="8"/>
        <color theme="1"/>
        <rFont val="Tahoma"/>
        <family val="2"/>
      </rPr>
      <t xml:space="preserve">El área no adelanta remisión de soportes, así como tampoco de avances sobre la ejecución de las actividades de control formuladas en el mapa de riesgos teniendo en cuenta que a la fecha el área indica: "requiere un trabajo que incluya mesas de trabajo con otras áreas,  los planes de contingencia difícilmente se van a poder proyectar porque para tener un plan de contingencia no solo basta con tener el recurso humano sino los equipos que permitan establecer flujos de trabajo adecuados para ello, la actualización de mantenimientos preventivos asi como los formatos de hoja de vida de los equipos (que incluya hardware y software) requieren una planeación estratégica teniendo en cuenta el inventario general, además es importante resaltar que dentro de las revisiones que hemos hecho en el área se ha evidenciado que hay equipos a los que no se le ha hecho mantenimiento por varios años, lo que nos obliga a realizar un cronograma eficiente para la entidad". 
Teniendo en cuenta lo anterior, no se adelanta la evaluación correspondiente al plan de tratamiento y ejecución de controles, por lo que se recomienda al área tener en cuenta que la ejecución permanente de los controles permite la mitigación de la materialización de los riesgos identificados; de igual manera, se recomienda al área tener en cuenta los resultados obtenidos de la auditoría adelantada al proceso de gestión técnica durante la vigencia, ya que para el control redactado no se evidencio la ejecución del mismo por parte de las áreas involucradas. Por lo mencionado, se califica la acción con alerta </t>
    </r>
    <r>
      <rPr>
        <b/>
        <sz val="8"/>
        <color theme="1"/>
        <rFont val="Tahoma"/>
        <family val="2"/>
      </rPr>
      <t>"Sin Iniciar"</t>
    </r>
    <r>
      <rPr>
        <sz val="8"/>
        <color theme="1"/>
        <rFont val="Tahoma"/>
        <family val="2"/>
      </rPr>
      <t xml:space="preserve">. </t>
    </r>
  </si>
  <si>
    <r>
      <t xml:space="preserve">Reporte G. Documental: </t>
    </r>
    <r>
      <rPr>
        <sz val="8"/>
        <color theme="1"/>
        <rFont val="Tahoma"/>
        <family val="2"/>
      </rPr>
      <t xml:space="preserve">no se han realizado.
</t>
    </r>
    <r>
      <rPr>
        <b/>
        <sz val="8"/>
        <color theme="1"/>
        <rFont val="Tahoma"/>
        <family val="2"/>
      </rPr>
      <t xml:space="preserve">Análisis OCI: </t>
    </r>
    <r>
      <rPr>
        <sz val="8"/>
        <color theme="1"/>
        <rFont val="Tahoma"/>
        <family val="2"/>
      </rPr>
      <t xml:space="preserve">Teniendo en cuenta lo indicado por el área respecto a las acciones de control, así como el proceso de actualización que viene adelantando el proceso respecto a los documentos mencionados en el control, no es posible adelantar la evaluación sobre lo formulado. Por lo anterior, se recomienda al área tener en cuenta los plazos determinados para ejecución de manera que se adelanten las actividades pendientes y que mediante la ejecución permanente del control permita mitigar la materialización del riesgo. 
Por lo indicado previamente, se califica con alerta </t>
    </r>
    <r>
      <rPr>
        <b/>
        <sz val="8"/>
        <color theme="1"/>
        <rFont val="Tahoma"/>
        <family val="2"/>
      </rPr>
      <t>"Sin Iniciar"</t>
    </r>
    <r>
      <rPr>
        <sz val="8"/>
        <color theme="1"/>
        <rFont val="Tahoma"/>
        <family val="2"/>
      </rPr>
      <t xml:space="preserve">. </t>
    </r>
  </si>
  <si>
    <t>1. Documento Manual de Gestión Documental Actualizado.</t>
  </si>
  <si>
    <t>EN PROCESO</t>
  </si>
  <si>
    <t>1. AGRI-GD-FT-033 ACTA DE TRANSFERENCIA DOCUMENTAL. GRUPO DE TRABAJO JURÍDICO</t>
  </si>
  <si>
    <t>1. 20221101_EPLE-FT-012 ACTA DE REUNIÓN_REVISIÓN DOCUMENTAL</t>
  </si>
  <si>
    <t xml:space="preserve">No se cuenta con soportes de ejecución de la actividad. </t>
  </si>
  <si>
    <t>1. 20220901_SEGUIMIENTO DE ACTIVIDADES_SEPTIEMBRE
2. 20221001_SEGUIMIENTO DE ACTIVIDADES_OCTUBRE
3. 20221101_SEGUIMIENTO DE ACTIVIDADES_NOVIEMBRE</t>
  </si>
  <si>
    <r>
      <t xml:space="preserve">Reporte OCI: </t>
    </r>
    <r>
      <rPr>
        <sz val="8"/>
        <color theme="1"/>
        <rFont val="Tahoma"/>
        <family val="2"/>
      </rPr>
      <t xml:space="preserve">Se adelantó el 1 de noviembre de 2022 la reunión de revisión de documentos asociados al proceso, dentro de los cuales se encuentra el formato en el que se consolida el Plan Anual de Auditoría. De igual manera, se socializaron los procedimientos y formatos actualizados. Teniendo en cuenta lo anterior, la acción se califica </t>
    </r>
    <r>
      <rPr>
        <b/>
        <sz val="8"/>
        <color theme="1"/>
        <rFont val="Tahoma"/>
        <family val="2"/>
      </rPr>
      <t xml:space="preserve">"En Proceso". </t>
    </r>
  </si>
  <si>
    <r>
      <t xml:space="preserve">Reporte OCI: </t>
    </r>
    <r>
      <rPr>
        <sz val="8"/>
        <color theme="1"/>
        <rFont val="Tahoma"/>
        <family val="2"/>
      </rPr>
      <t xml:space="preserve">Durante el periodo comprendido entre el 1 de septiembre y el 30 de noviembre no se adelantaron comités de coordinación de control interno. Teniendo en cuenta lo anterior, se califica la acción </t>
    </r>
    <r>
      <rPr>
        <b/>
        <sz val="8"/>
        <color theme="1"/>
        <rFont val="Tahoma"/>
        <family val="2"/>
      </rPr>
      <t xml:space="preserve">"Sin Iniciar". </t>
    </r>
  </si>
  <si>
    <t>No aplica</t>
  </si>
  <si>
    <t>Mónica Virgüéz Romero</t>
  </si>
  <si>
    <t>1. Se adjuntan conciliaciones de septiembre y octubre de activos fijos, almacén, cartera, tesorería. 
 2. Se adjunta balance de prueba con corte a octubre. 
 3. Se adjunta cronograma de la Subdirección Financiera con corte a 30 de noviembre.</t>
  </si>
  <si>
    <t>1. Correo Enviado de Proyecciones enviadas.
  2. Correo de Oficios enviados a Secretaria de Hacienda.
  3. En aplicativo Ordpago se verifican las ordenes de pago.</t>
  </si>
  <si>
    <t>1. Correo Enviado de Proyecciones enviadas.
  2. Correo d Oficios enviados a Secretaria de Hacienda.
  3. No aplica</t>
  </si>
  <si>
    <t>SIN INICIAR</t>
  </si>
  <si>
    <t>1. Soporte de actividad de control 1. Riesgo 1 PE riesgos de gestión 2022 REUNIONES SEGUIMIENTO
2. Soporte de actividad de control 2. Riesgo 1 PE riesgos de gestión 2022 SEGUIMIENTO PROYECTOS
3. Soporte de actividad de control 3. Riesgo 1 PE riesgos de gestión 2022 TRAFICO Y REUNIONES</t>
  </si>
  <si>
    <t>"1. Correo electrónico 
 3. Boletín de comunicaciones"</t>
  </si>
  <si>
    <t xml:space="preserve">1. Se atendieron oportunamente un total de 185 PQRS.
Se recibieron 211 PQRS en el corte. 
 https://www.canalcapital.gov.co/content/informe-pqrs </t>
  </si>
  <si>
    <t>1. En el periodo de seguimiento se adelantó la actualización del plan de acción en su tercera versión (07 de julio) bajo la cual se adelantó el seguimiento al segundo trimestre de la vigencia. Así mismo, se hizo el requerimiento de observaciones a las áreas para ajustes al plan de acción institucional a su cuarta versión, que se consolidó a principios del mes de octubre y se tuvo en cuenta para adelantar el correspondiente seguimiento del tercer trimestre del año.
 Con relación al Plan de Fortalecimiento institucional, se adelantó actualización e inclusión de nuevas acciones en el mes de julio al igual que sobre el Plan Anticorrupción y de Atención al Ciudadano – PAAC.
 2. A la fecha de corte se han realizado tres (3) socializaciones sobre el estado de avances en la ejecución del Plan de Acción Institucional de la entidad, presentando aquellas observaciones relevantes y recomendaciones a tener en cuenta para alcanzar el máximo cumplimiento en las metas, así mismo se llevó a cabo la presentación del estado de avance del Plan de Fortalecimiento Institucional así como todo lo relacionado con la gestión del riesgo y la promoción de la transparencia.</t>
  </si>
  <si>
    <t>Diana Romero</t>
  </si>
  <si>
    <r>
      <rPr>
        <b/>
        <sz val="8"/>
        <color theme="1"/>
        <rFont val="Tahoma"/>
        <family val="2"/>
      </rPr>
      <t xml:space="preserve">Reporte de Planeación: </t>
    </r>
    <r>
      <rPr>
        <sz val="8"/>
        <color theme="1"/>
        <rFont val="Tahoma"/>
        <family val="2"/>
      </rPr>
      <t xml:space="preserve">1. Evidencias de gestión y reporte de los proyectos de inversión 7505 y 7511 de lo corrido del segundo semestre del año. 
 2. Soportes de gestión de novedades identificadas en el SEGPLAN.
</t>
    </r>
    <r>
      <rPr>
        <b/>
        <sz val="8"/>
        <color theme="1"/>
        <rFont val="Tahoma"/>
        <family val="2"/>
      </rPr>
      <t xml:space="preserve">Análisis OCI: </t>
    </r>
    <r>
      <rPr>
        <sz val="8"/>
        <color theme="1"/>
        <rFont val="Tahoma"/>
        <family val="2"/>
      </rPr>
      <t xml:space="preserve">Conforme a las evidencias remitidas se ha realizado a la fecha del seguimiento, la solicitud de información a las dependencias y la solicitud de ajustes al reporte de ejecución de los proyectos 7511 y 7505 de los meses de septiembre y octubre. Teniendo en cuenta que las actividades del plan de tratamiento  están previstas para realizarse hasta agosto de 2023, la actividades se califican como </t>
    </r>
    <r>
      <rPr>
        <b/>
        <sz val="8"/>
        <color theme="1"/>
        <rFont val="Tahoma"/>
        <family val="2"/>
      </rPr>
      <t>"En proceso"</t>
    </r>
  </si>
  <si>
    <r>
      <rPr>
        <b/>
        <sz val="8"/>
        <color theme="1"/>
        <rFont val="Tahoma"/>
        <family val="2"/>
      </rPr>
      <t xml:space="preserve">Reporte de Planeación: </t>
    </r>
    <r>
      <rPr>
        <sz val="8"/>
        <color theme="1"/>
        <rFont val="Tahoma"/>
        <family val="2"/>
      </rPr>
      <t xml:space="preserve">1. Soportes de actualizaciones realizadas a los documentos y listado maestro de documentos
 2. El informe de autoevaluación institucional se encuentra en la siguiente ruta de la intranet: Inicio &gt; MIPG &gt; 4. Evaluación de resultados &gt; Autoevaluación &gt; 2022. De igual forma se adjunta el soporte de gestión para el proceso de autoevaluación institucional 2022.
</t>
    </r>
    <r>
      <rPr>
        <b/>
        <sz val="8"/>
        <color theme="1"/>
        <rFont val="Tahoma"/>
        <family val="2"/>
      </rPr>
      <t xml:space="preserve">Análisis OCI: </t>
    </r>
    <r>
      <rPr>
        <sz val="8"/>
        <color theme="1"/>
        <rFont val="Tahoma"/>
        <family val="2"/>
      </rPr>
      <t xml:space="preserve">Conforme a las evidencias remitidas se ha atendido para el periodo de seguimiento, la solicitud de actualización de documentos del sistema de gestión de Capital de diferentes dependencias. 
El área de planeación solicitó a los procesos durante el mes de octubre 2022,  la revisión de los documentos del sistema de gestión  a su cargo, como parte del proceso de autoevaluación.
Teniendo en cuenta que las actividades del plan de tratamiento  están previstas para realizarse hasta agosto de 2023, la actividades se califican como </t>
    </r>
    <r>
      <rPr>
        <b/>
        <sz val="8"/>
        <color theme="1"/>
        <rFont val="Tahoma"/>
        <family val="2"/>
      </rPr>
      <t>"En proceso"</t>
    </r>
  </si>
  <si>
    <t>* Evidencias controles implementados
* Procedimiento de gestión de cambios y RFC
* Matriz de riesgos de seguridad digital</t>
  </si>
  <si>
    <t>* 3 informes de mantenimiento preventivos equipos terminales</t>
  </si>
  <si>
    <t>* Listados de asistencia y correos electrónicos con recomendaciones de seguridad y privacidad de la información</t>
  </si>
  <si>
    <t>No reportan información</t>
  </si>
  <si>
    <r>
      <t>Reporte Sistemas / Planeación:</t>
    </r>
    <r>
      <rPr>
        <sz val="8"/>
        <color theme="1"/>
        <rFont val="Tahoma"/>
        <family val="2"/>
      </rPr>
      <t xml:space="preserve"> No se reporta información.
</t>
    </r>
    <r>
      <rPr>
        <b/>
        <sz val="8"/>
        <color theme="1"/>
        <rFont val="Tahoma"/>
        <family val="2"/>
      </rPr>
      <t>Análisis OCI:</t>
    </r>
    <r>
      <rPr>
        <sz val="8"/>
        <color theme="1"/>
        <rFont val="Tahoma"/>
        <family val="2"/>
      </rPr>
      <t xml:space="preserve"> Debido a que no hubo reporte de las áreas la acción se califica como </t>
    </r>
    <r>
      <rPr>
        <b/>
        <sz val="8"/>
        <color theme="1"/>
        <rFont val="Tahoma"/>
        <family val="2"/>
      </rPr>
      <t xml:space="preserve">"Sin Iniciar"
</t>
    </r>
  </si>
  <si>
    <t xml:space="preserve">*  AGRI-SI-MN-006 MANUAL DE POLÍTICAS COMPLEMENTARIAS DE SEGURIDAD Y PRIVACIDAD DE LA INFORMACIÓN.
* Informe Monitoreo Plataforma tecnológica 2022.
* GUÍA DE CONTACTO CON AUTORIDADES Y GRUPOS DE INTERÉS PARA LA SEGURIDAD DE LA INFORMACIÓN AGRI-SI-GU-006. </t>
  </si>
  <si>
    <t>Acta 003-2022</t>
  </si>
  <si>
    <t xml:space="preserve">1. Se remite grabación de la capacitación sobre estudios previos realizada el 13 de septiembre de 2022 y correo de invitación a la capacitación del 21 de septiembre de 2022 sobre el mismo tema.  2. Se remiten correos donde se puede observar una muestra de los estudios previos revisados desde el área jurídica y la Secretaría General de la Entidad. </t>
  </si>
  <si>
    <t xml:space="preserve">Se remite muestra de solicitudes de CDPS y CDPS elaborados para garantizar los recursos dentro de cada contratación.  </t>
  </si>
  <si>
    <t xml:space="preserve">Se remiten copia de correos que evidencian el estudios de los documentos necesarios para adelantar los procesos contractuales conforme a los procedimientos establecidos en los Manuales de Contratación vigentes. </t>
  </si>
  <si>
    <t xml:space="preserve">Se remite muestra del formato denominado listado de documentos de algunos procesos contractuales adelantados entre junio a noviembre de 2022. </t>
  </si>
  <si>
    <t>Se remite muestra de informes de actividades mensuales presentados por los contratistas (personas naturales) y certificados de cierre contractual de personas jurídicas.</t>
  </si>
  <si>
    <t xml:space="preserve">Se remite una muestra de certificaciones de cierre contractual que requieren acta de liquidación acompañadas de estas últimas.  </t>
  </si>
  <si>
    <t>Se remite una muestra de certificaciones de cierre contractual que requieren acta de liquidación acompañadas de estas últimas.</t>
  </si>
  <si>
    <r>
      <rPr>
        <b/>
        <sz val="8"/>
        <color theme="1"/>
        <rFont val="Tahoma"/>
        <family val="2"/>
      </rPr>
      <t xml:space="preserve">Reporte Servicios Administrativos: </t>
    </r>
    <r>
      <rPr>
        <sz val="8"/>
        <color theme="1"/>
        <rFont val="Tahoma"/>
        <family val="2"/>
      </rPr>
      <t xml:space="preserve">En el mes de octubre se llevó a cabo la capacitación sobre trámites ambientales haciendo énfasis en los referente a los permisos de publicidad exterior visual que se requieren para la gestión de la entidad, para ello se utilizó la presentación guía del programa ACECAR relacionada con esta temática.
</t>
    </r>
    <r>
      <rPr>
        <b/>
        <sz val="8"/>
        <color theme="1"/>
        <rFont val="Tahoma"/>
        <family val="2"/>
      </rPr>
      <t xml:space="preserve">Análisis OCI: </t>
    </r>
    <r>
      <rPr>
        <sz val="8"/>
        <color theme="1"/>
        <rFont val="Tahoma"/>
        <family val="2"/>
      </rPr>
      <t xml:space="preserve">Conforme a los soportes presentados se evidencia la realización de una capacitación al equipo de servicios administrativos en la normatividad sobre la publicidad exterior, por lo anterior  las acciones de control se califican como </t>
    </r>
    <r>
      <rPr>
        <b/>
        <sz val="8"/>
        <color theme="1"/>
        <rFont val="Tahoma"/>
        <family val="2"/>
      </rPr>
      <t>"En proceso"</t>
    </r>
    <r>
      <rPr>
        <sz val="8"/>
        <color theme="1"/>
        <rFont val="Tahoma"/>
        <family val="2"/>
      </rPr>
      <t xml:space="preserve">
</t>
    </r>
  </si>
  <si>
    <r>
      <rPr>
        <b/>
        <sz val="8"/>
        <color theme="1"/>
        <rFont val="Tahoma"/>
        <family val="2"/>
      </rPr>
      <t>Reporte Subdirección Financiera:</t>
    </r>
    <r>
      <rPr>
        <sz val="8"/>
        <color theme="1"/>
        <rFont val="Tahoma"/>
        <family val="2"/>
      </rPr>
      <t xml:space="preserve">  1. Se adjuntan las conciliaciones de activos fijos, almacén, cartera, tesorería del mes de septiembre y octubre. Las conciliaciones del mes de noviembre se encuentran en proceso de elaboración. 
 2. Se adjunta balance de prueba con corte a 31 octubre, la revisión del balance de prueba del mes de noviembre esta en proceso de revisión. 
 3. Se adjunta el cronograma de la Subdirección Financiera con corte a 30 de noviembre.
</t>
    </r>
    <r>
      <rPr>
        <b/>
        <sz val="8"/>
        <color theme="1"/>
        <rFont val="Tahoma"/>
        <family val="2"/>
      </rPr>
      <t xml:space="preserve">Análisis OCI: </t>
    </r>
    <r>
      <rPr>
        <sz val="8"/>
        <color theme="1"/>
        <rFont val="Tahoma"/>
        <family val="2"/>
      </rPr>
      <t xml:space="preserve">Se revisaron soportes de las actividades del plan programadas y se verificaron conciliaciones entre áreas de octubre y noviembre 2022, así como el cronograma de informes y reportes de octubre y noviembre 2022. Se adjunta Balance de prueba con corte a octubre 2022, sin ningún tipo de revisión. Se recomienda a la Subdirección, tener en cuenta los soportes establecidos y los indicadores propuestos, ya que frente a los Balances indica que son revisados y a los cronogramas de informes que son socializados, lo cual no se evidencia en los soportes que adjuntan.  Teniendo en cuenta el plazo establecido para la actividad y el reporte de avance realizado, se califica </t>
    </r>
    <r>
      <rPr>
        <b/>
        <sz val="8"/>
        <color theme="1"/>
        <rFont val="Tahoma"/>
        <family val="2"/>
      </rPr>
      <t>"En Proceso".</t>
    </r>
  </si>
  <si>
    <r>
      <rPr>
        <b/>
        <sz val="8"/>
        <color theme="1"/>
        <rFont val="Tahoma"/>
        <family val="2"/>
      </rPr>
      <t>Reporte Subdirección Financiera:</t>
    </r>
    <r>
      <rPr>
        <sz val="8"/>
        <color theme="1"/>
        <rFont val="Tahoma"/>
        <family val="2"/>
      </rPr>
      <t xml:space="preserve"> 1. Durante la vigencia 2022 se han generado 11 informes de los 12 informes programados.
  2. De las 7 transferencias programadas se han realizado 6.
  3. A Noviembre de 2022, los pagos efectuados han sido de 3129 ordenes de pago.
</t>
    </r>
    <r>
      <rPr>
        <b/>
        <sz val="8"/>
        <color theme="1"/>
        <rFont val="Tahoma"/>
        <family val="2"/>
      </rPr>
      <t xml:space="preserve">
Análisis OCI: </t>
    </r>
    <r>
      <rPr>
        <sz val="8"/>
        <color theme="1"/>
        <rFont val="Tahoma"/>
        <family val="2"/>
      </rPr>
      <t>De acuerdo con lo establecido en las actividades de acción se remitieron soportes que no tienen ninguna relación con lo establecido. Y de acuerdo con el reporte de avance el numeral 1, correspondiente a los informes de seguimiento a los protocolos de seguridad, no se remitió nada por parte del área. Teniendo en cuenta el plazo establecido para la actividad que inició en septiembre 2022 y el reporte de avance realizado, se califica</t>
    </r>
    <r>
      <rPr>
        <b/>
        <sz val="8"/>
        <color theme="1"/>
        <rFont val="Tahoma"/>
        <family val="2"/>
      </rPr>
      <t xml:space="preserve"> "Sin iniciar".</t>
    </r>
  </si>
  <si>
    <r>
      <rPr>
        <b/>
        <sz val="8"/>
        <color theme="1"/>
        <rFont val="Tahoma"/>
        <family val="2"/>
      </rPr>
      <t xml:space="preserve">Reporte de Planeación: </t>
    </r>
    <r>
      <rPr>
        <sz val="8"/>
        <color theme="1"/>
        <rFont val="Tahoma"/>
        <family val="2"/>
      </rPr>
      <t xml:space="preserve">Las actas del CIGD se encuentran en la intranet en la siguiente ruta: Inicio &gt; MIPG &gt; 4. Evaluación de resultados &gt; CIGD &gt; 2022, se carga acta de la sesión 5 (versión borrador) en el espacio definido por la OCI.
 Las versiones del Plan de Acción Institucional las encuentran en la siguiente ruta de la intranet:
 Inicio &gt; MIPG &gt; 2. Direccionamiento estratégico y Planeación &gt; 2.1 Planeación Institucional &gt; Plan de acción institucional &gt; 2022
</t>
    </r>
    <r>
      <rPr>
        <b/>
        <sz val="8"/>
        <color theme="1"/>
        <rFont val="Tahoma"/>
        <family val="2"/>
      </rPr>
      <t xml:space="preserve">Análisis OCI: </t>
    </r>
    <r>
      <rPr>
        <sz val="8"/>
        <color theme="1"/>
        <rFont val="Tahoma"/>
        <family val="2"/>
      </rPr>
      <t xml:space="preserve">Teniendo en cuenta que el proceso actualizó sus riesgos el  día 13 de septiembre de 2022, y las actividades propuestas en el plan de manejo de riesgos tienen fecha de inicio el  01 de septiembre, se ha cumplido con una de las actividades propuestas: Se socializó ante el CIGD realizado en noviembre  el estado de avances en la ejecución del Plan de Acción Institucional de la entidad,  por lo anterior las actividades se califican como </t>
    </r>
    <r>
      <rPr>
        <b/>
        <sz val="8"/>
        <color theme="1"/>
        <rFont val="Tahoma"/>
        <family val="2"/>
      </rPr>
      <t xml:space="preserve">"En proceso" </t>
    </r>
  </si>
  <si>
    <t>1. Respecto al proyecto de inversión 7505 se realizan mesas de trabajo con la finalidad de revisar y validar la información suministrada por la profesional especializada de Producción en el momento de hacer el cargue mensual al SPI, esto se toma como base para el reporte en SEGPLAN teniendo en cuenta los cortes establecidos para el reporte y la calidad de la información. 
 Para el proyecto 7511 al igual que el anterior, la información de las dos primeras metas las suministra el profesional de planeación que realiza el cargue mensual al SPI y se toma para el cargue en Segplan; la información correspondiente al área de sistemas se solicita vía correo electrónico al profesional de sistemas. 
 2. Cuando se presentan inconvenientes en el reporte de Segplan, nos comunicamos con el asesor del a SDP vía teléfono, chat o correo electrónico dependiendo del inconveniente presentado, para su solución inmediata debido a que por lo general este reporte no cuenta con tiempo suficiente para su presentación.</t>
  </si>
  <si>
    <t>1. En lo corrido del segundo semestre a 30 de noviembre, de acuerdo con los correos de respuesta a las áreas solicitantes, se aprecia que en total se dio respuesta a 42 requerimientos para ajustes en 65 documentos de la intranet institucional, que tratan de la creación de 15 documentos, Eliminación de 3 y modificaciones a los restantes 47. 
 2. En el marco del proceso de autoevaluación institucional se remitió el listado maestro de documentos con la finalidad de que los diferentes equipos de trabajo adelantaran la revisión de los documentos correspondientes a su proceso y gestionaran las actualizaciones, eliminaciones o creaciones del caso.</t>
  </si>
  <si>
    <t>Debido al desconocimiento o incumplimiento de los lineamientos internos definidos para la generación de propuestas, por acciones ejecutadas en respuesta a cambios de último momento o errores por parte del cliente diferente a la propuesta aprobada inicialmente, por factores externos de fuerza mayor y que no están bajo el control de Capital, que obstaculizan el debido desarrollo, ejecución y cumplimiento de los contratos o Por envíos o entregas inoportunas por parte de los clientes de requerimientos, de materiales de emisión para el canal o para medios, o de las aprobaciones de la documentación o materiales audiovisuales.</t>
  </si>
  <si>
    <t>Líder de proyectos estratégicos
Profesional grado 01 de ventas y mercadeo</t>
  </si>
  <si>
    <t>El líder de proyectos estratégicos y Profesional grado 01 de ventas y mercadeo realizan la socialización de los lineamientos vigentes del área de ventas y mercadeo a los funcionarios (a través de la inducción) y/o contratistas (a través de reuniones de trabajo o correo electrónico) vinculados al canal, esto se realiza de manera permanentemente (mínimo una vez al año)</t>
  </si>
  <si>
    <t>Líder de proyectos estratégicos
Profesional grado 01 de ventas y mercadeo</t>
  </si>
  <si>
    <t>Numero de espacios de socialización realizados en la vigencia</t>
  </si>
  <si>
    <r>
      <rPr>
        <b/>
        <sz val="8"/>
        <color theme="1"/>
        <rFont val="Tahoma"/>
        <family val="2"/>
      </rPr>
      <t>Reporte Proyectos Estratégicos:</t>
    </r>
    <r>
      <rPr>
        <sz val="8"/>
        <color theme="1"/>
        <rFont val="Tahoma"/>
        <family val="2"/>
      </rPr>
      <t xml:space="preserve"> 
Actividad de control 1: Los espacios de interacción al interior de los equipos que conforman el proceso para el control de la gestión de los clientes y grupos de interés se han realizado sin anomalías, se cuenta con los siguientes soportes:
1. Herramienta de seguimiento gestión comercial: MCOM-FT-019 SEGUIMIENTO A LA GESTION COMERCIAL Y MERCADEO. 
2. Herramienta de seguimiento comunicación publica diligenciada para el periodo del reporte solicitado
Actividad de control 2: Se cuenta con los soportes del seguimiento a los proyectos según la asignación, este control se ha desarrollado con normalidad.
Actividad de control 3: Se cuenta con soporte de las reuniones de tráfico con Gerencia en los medios de soportes definidos para tal fin.
</t>
    </r>
    <r>
      <rPr>
        <b/>
        <sz val="8"/>
        <color theme="1"/>
        <rFont val="Tahoma"/>
        <family val="2"/>
      </rPr>
      <t>Análisis OCI Plan de Manejo:</t>
    </r>
    <r>
      <rPr>
        <sz val="8"/>
        <color theme="1"/>
        <rFont val="Tahoma"/>
        <family val="2"/>
      </rPr>
      <t xml:space="preserve"> De acuerdo con la actividad e indicador establecidos, no se evidencian procesos de socialización de los lineamientos. Las actas de reunión dan cuenta del seguimiento de las actividades  y de los contratos, más no de socialización.  Se recomienda al área verificar y ajustar.  Sin embargo, se califica </t>
    </r>
    <r>
      <rPr>
        <b/>
        <sz val="8"/>
        <color theme="1"/>
        <rFont val="Tahoma"/>
        <family val="2"/>
      </rPr>
      <t>"En proceso".</t>
    </r>
    <r>
      <rPr>
        <sz val="8"/>
        <color theme="1"/>
        <rFont val="Tahoma"/>
        <family val="2"/>
      </rPr>
      <t xml:space="preserve">
</t>
    </r>
    <r>
      <rPr>
        <b/>
        <sz val="8"/>
        <color theme="1"/>
        <rFont val="Tahoma"/>
        <family val="2"/>
      </rPr>
      <t xml:space="preserve">Análisis OCI Riesgos y Controles: </t>
    </r>
    <r>
      <rPr>
        <sz val="8"/>
        <color theme="1"/>
        <rFont val="Tahoma"/>
        <family val="2"/>
      </rPr>
      <t>En la descripción del riesgo, en el cómo (causa inmediata) se identifican son consecuencias del riesgo e inclusive otros riesgos (Ocasionando pérdida de ingresos por parte de Capital o  Pérdida de credibilidad en la imagen institucional  o Pérdida de clientes).  Se debe considerar lo establecido en la Guía, como circunstancias o situaciones más evidentes sobre las cuales se presenta el riesgo.  En cuanto al control establecido, no se identifica quién realiza qué, ni tampoco la acción: Un link por sí solo no representa ninguna acción a ejecutar (de acuerdo con la Guía, corresponde a la acción que deben ejecutar como parte del control). Y en el complemento vuelven a referenciar a responsables diferentes (productores y supervisores) de ejecutar seguimiento permanente al contrato y su anexo técnico, sin embargo, no se observa a través de qué registro o medio realizan tal seguimiento.</t>
    </r>
  </si>
  <si>
    <t>Profesional especializado grado 3 de producción
Profesional especializado grado 2 de producción
Contratista designado para coordinar las actividades del equipo de CCE cultura, ciudadanía y educación</t>
  </si>
  <si>
    <t>Realizar las actividades propias de la postproducción de un contenido audiovisual descritas en el MPTV-MN-001 Manual general de producción, asi mismo realizar testeo de fragmentos o muestras de los contenidos para garantizar que los equipos externos que realizan la postproducción se encuentran correctamente parametrizados con la tecnología del Canal.</t>
  </si>
  <si>
    <t>1. El equipo de productores de contenido establecen dentro de los anexos técnicos las obligaciones relacionados con el cumplimiento de parámetros técnicos y que deben trascender al cronograma de ejecución. 
2. Los productores de contenidos realizan la socialización de los parámetros técnicos a las casas productoras y al equipo interno de productores generales de Capital, según corresponda. Lo anterior se realiza mínimo una vez durante la ejecución del proyecto o una vez al año.
3. Los productores de contenido y su equipo gestionan y articulan la verificación de los testeos y/o los contenidos completos de cada programa para garantizar la correcta aplicación de los parámetros.
Nota: no aplica para directos</t>
  </si>
  <si>
    <t>1. Link carpeta contractual donde se encuentran anexos técnicos y cronograma de los proyectos 
2. Actas de reunión, correos electrónicos, boletín interno entre otros.
3, Formato MDCC-FT-022 ENTREGA, CONTROL DE CALIDAD Y CONTENIDOS DE PROGRAMAS</t>
  </si>
  <si>
    <t>Profesional especializado grado 3 de producción
Profesional especializado grado 2 de producción
Contratista designado para coordinar las actividades del equipo de CCE de cultura, ciudadanía y educación
Productores generales de proyecto y/o de contenido</t>
  </si>
  <si>
    <r>
      <t xml:space="preserve">Reporte Producción: </t>
    </r>
    <r>
      <rPr>
        <sz val="8"/>
        <color theme="1"/>
        <rFont val="Tahoma"/>
        <family val="2"/>
      </rPr>
      <t xml:space="preserve">Actividad de control 1: se cuenta con soportes correspondiente a los anexos técnicos y las obligaciones relacionados con el cumplimiento de parámetros técnicos para las producciones - Actividad de control 2: se cuenta con soporte de la revisión realizada socialización de lineamientos al interior de los equipos de producción - Actividad de control 3: se cuenta con soporte del análisis realizado por el área de programación respecto al control de calidad solicitado por parte de los equipos de producción.
</t>
    </r>
    <r>
      <rPr>
        <b/>
        <sz val="8"/>
        <color theme="1"/>
        <rFont val="Tahoma"/>
        <family val="2"/>
      </rPr>
      <t xml:space="preserve">Análisis OCI: </t>
    </r>
    <r>
      <rPr>
        <sz val="8"/>
        <color theme="1"/>
        <rFont val="Tahoma"/>
        <family val="2"/>
      </rPr>
      <t xml:space="preserve">Se procede a la verificación de los soportes relacionados en el plan de tratamiento del área, observando los enlaces del SECOP II en los que se publican los documentos de pliego de condiciones en los que se establece la obligación de cumplir con las condiciones técnicas; sin embargo, no se evidencian los pliegos o condiciones relacionados a los contratos con fecha de inicio de las acciones de control (septiembre de 2022), por otro lado, se evidencia el acta de reunión con fecha del 29 de noviembre de 2022 en el que socializaron algunos aspectos técnicos contenidos en el Manual de Producción de Capital, de igual manera, se presenta el cuadro en el que se relaciona la validación de condiciones técnicas por parte del área de Tráfico, sin que se relacionen contenidos con la fecha de inicio del plan de tratamiento de los riesgos identificados. 
Teniendo en cuenta lo anterior, se recomienda al área adelantar el reporte de avances y soportes correspondientes al periodo de ejecución del plan de tratamiento y seguimiento que adelanta la Oficina de Control Interno. Así mismo, es necesario que el área realice la revisión del riesgo, el control relacionado bajo los parámetros de la gestión del riesgo existentes en el Canal, así como de lo indicado en la </t>
    </r>
    <r>
      <rPr>
        <i/>
        <sz val="8"/>
        <color theme="1"/>
        <rFont val="Tahoma"/>
        <family val="2"/>
      </rPr>
      <t>"Guía para la administración del riesgo y el diseño de controles en entidades públicas"</t>
    </r>
    <r>
      <rPr>
        <sz val="8"/>
        <color theme="1"/>
        <rFont val="Tahoma"/>
        <family val="2"/>
      </rPr>
      <t xml:space="preserve"> de manera que estos se ajusten a la realidad de operación del proceso, respecto a la redacción y consignación de las acciones adelantadas para ejecución del control y en caso de evidenciar desviaciones. Por lo indicado, se califica la acción </t>
    </r>
    <r>
      <rPr>
        <b/>
        <sz val="8"/>
        <color theme="1"/>
        <rFont val="Tahoma"/>
        <family val="2"/>
      </rPr>
      <t>"En Proceso"</t>
    </r>
    <r>
      <rPr>
        <sz val="8"/>
        <color theme="1"/>
        <rFont val="Tahoma"/>
        <family val="2"/>
      </rPr>
      <t xml:space="preserve">. </t>
    </r>
  </si>
  <si>
    <t>1. Control 1: 7. EPLE-FT-012 ACTA DE REUNIÓN revisión parámetros de calidad
2. Control2:
Acta 001 de septiembre 2022 - Socialización de la parrilla de Programación octubre
Acta 002 de octubre 2022 - Socialización de la parrilla de Programación noviembre
Acta 003 de noviembre 2022 - Socialización de la parrilla de Programación diciembre</t>
  </si>
  <si>
    <r>
      <rPr>
        <b/>
        <sz val="8"/>
        <color theme="1"/>
        <rFont val="Tahoma"/>
        <family val="2"/>
      </rPr>
      <t>Reporte Programación:</t>
    </r>
    <r>
      <rPr>
        <sz val="8"/>
        <color theme="1"/>
        <rFont val="Tahoma"/>
        <family val="2"/>
      </rPr>
      <t xml:space="preserve"> El documento los parámetros de control de calidad estandarizados fue revisado por el equipo de programación en el primer semestre del año, se realizó una siguiente revisión en el mes de septiembre de 2022.
Respecto a la socialización se ha realizado una reunión en el mes de octubre y noviembre- se cuenta con acta de la reunión.
</t>
    </r>
    <r>
      <rPr>
        <b/>
        <sz val="8"/>
        <color theme="1"/>
        <rFont val="Tahoma"/>
        <family val="2"/>
      </rPr>
      <t>Análisis OCI Plan de Manejo:</t>
    </r>
    <r>
      <rPr>
        <sz val="8"/>
        <color theme="1"/>
        <rFont val="Tahoma"/>
        <family val="2"/>
      </rPr>
      <t xml:space="preserve"> De acuerdo con la actividad establecida y los soportes de las actas remitidas, se califica "En </t>
    </r>
    <r>
      <rPr>
        <b/>
        <sz val="8"/>
        <color theme="1"/>
        <rFont val="Tahoma"/>
        <family val="2"/>
      </rPr>
      <t>proceso".</t>
    </r>
    <r>
      <rPr>
        <sz val="8"/>
        <color theme="1"/>
        <rFont val="Tahoma"/>
        <family val="2"/>
      </rPr>
      <t xml:space="preserve">
</t>
    </r>
    <r>
      <rPr>
        <b/>
        <sz val="8"/>
        <color theme="1"/>
        <rFont val="Tahoma"/>
        <family val="2"/>
      </rPr>
      <t xml:space="preserve">Análisis OCI Controles: </t>
    </r>
    <r>
      <rPr>
        <sz val="8"/>
        <color theme="1"/>
        <rFont val="Tahoma"/>
        <family val="2"/>
      </rPr>
      <t>En la descripción del complemento del control no se evidencia a través de qué registro (formato, documento, etc.) se realiza la verificación ni los detalles de la ejecución del control. Se centran en describir qué sucede si se presenta desviación.</t>
    </r>
  </si>
  <si>
    <t>vulneración al derecho de acceso al servicio público de televisión de los usuarios, incumplimiento a compromisos con clientes y sanciones por parte del Ministerio de Tecnologías de la Información y las Comunicaciones y/o Comisión de Regulación de Comunicaciones</t>
  </si>
  <si>
    <t xml:space="preserve">debido a fallas imprevistas en diferentes equipos, la no realización oportuna de los mantenimientos preventivos y la no ejecución de mantenimientos correctivos o falta de recursos para la innovación tecnológica.   </t>
  </si>
  <si>
    <t xml:space="preserve">No se remiten soportes para el presente seguimiento. </t>
  </si>
  <si>
    <t xml:space="preserve">El conductor designado a c/u de las móviles de la entidad. </t>
  </si>
  <si>
    <t>principalmente por falta de responsabilidad de los usuarios con su información, falencias en el reporte oportuno de las fallas con el area de sistemas, fallas en la comunicación para la desvinculación de los permisos de acceso de los contratistas desvinculados y ausencias de software de seguridad de la información.</t>
  </si>
  <si>
    <t xml:space="preserve">En caso de identificarse desviaciones en la aplicación del control se realizan las respectivas investigaciones para mitigar la materialización del riesgo debido a que los mismos se encargan de fortalecer el uso adecuado de los recursos compartidos. </t>
  </si>
  <si>
    <r>
      <t>Reporte Sistemas:</t>
    </r>
    <r>
      <rPr>
        <sz val="8"/>
        <color theme="1"/>
        <rFont val="Tahoma"/>
        <family val="2"/>
      </rPr>
      <t xml:space="preserve"> * Se implementaron reglas y políticas en el sistema de seguridad perimetral: FIREWALL de la entidad, con el fin de mitigar riesgos de seguridad y privacidad de la información en los servicios tecnológicos.
* Se desarrolló el procedimiento de gestión de cambios de tecnologías de la información, con el fin de mitigar impactos de indisponibilidad de los recursos tecnológicos de la entidad.
* Se diligenció matriz de riesgos de seguridad digital, con el fin de realizar gestión, seguimiento y control a los riesgos de seguridad digital.
</t>
    </r>
    <r>
      <rPr>
        <b/>
        <sz val="8"/>
        <color theme="1"/>
        <rFont val="Tahoma"/>
        <family val="2"/>
      </rPr>
      <t xml:space="preserve">Análisis OCI: </t>
    </r>
    <r>
      <rPr>
        <sz val="8"/>
        <color theme="1"/>
        <rFont val="Tahoma"/>
        <family val="2"/>
      </rPr>
      <t>Para el periodo de reporte se elaboró el procedimiento de Gestión de Cambios de Tecnologías de la Información y se ejecutaron controles en el FIREWALL de Capital, así mismo, se publicó en la intranet  la matriz de riesgos de Seguridad Digital, por lo tanto las actividades de control se califican como</t>
    </r>
    <r>
      <rPr>
        <b/>
        <sz val="8"/>
        <color theme="1"/>
        <rFont val="Tahoma"/>
        <family val="2"/>
      </rPr>
      <t xml:space="preserve"> "En proceso"
</t>
    </r>
    <r>
      <rPr>
        <sz val="8"/>
        <color theme="1"/>
        <rFont val="Tahoma"/>
        <family val="2"/>
      </rPr>
      <t xml:space="preserve">
Sin embargo, se recomienda especificar en las actividades de control  cuáles se implementaran durante el periodo definido en el plan de manejo de riesgos, ya que se vuelve redundante describir la acción del control como </t>
    </r>
    <r>
      <rPr>
        <i/>
        <sz val="8"/>
        <color theme="1"/>
        <rFont val="Tahoma"/>
        <family val="2"/>
      </rPr>
      <t>"la aplicación de los controles"</t>
    </r>
    <r>
      <rPr>
        <sz val="8"/>
        <color theme="1"/>
        <rFont val="Tahoma"/>
        <family val="2"/>
      </rPr>
      <t xml:space="preserve">  y no es claro a cuáles actividades se debe verificar su cumplimiento y hacer seguimiento.</t>
    </r>
  </si>
  <si>
    <t xml:space="preserve">detrimento patrimonial así como de reprocesos internos y pérdida de la información institucional </t>
  </si>
  <si>
    <t>En caso de identificarse desviaciones en la aplicación del control se realizan las respectivas investigaciones para mitigar la materialización del riesgo debido a que los mismos se encargan de fortalecer el adecuado funcionamiento de los equipos de computo.</t>
  </si>
  <si>
    <r>
      <t>Reporte Sistemas:</t>
    </r>
    <r>
      <rPr>
        <sz val="8"/>
        <color theme="1"/>
        <rFont val="Tahoma"/>
        <family val="2"/>
      </rPr>
      <t xml:space="preserve"> Durante la vigencia del 2022 se han realizado mantenimientos preventivos a los equipos terminales impresoras y equipos de cómputo de la entidad.
</t>
    </r>
    <r>
      <rPr>
        <b/>
        <sz val="8"/>
        <color theme="1"/>
        <rFont val="Tahoma"/>
        <family val="2"/>
      </rPr>
      <t xml:space="preserve">Análisis OCI: </t>
    </r>
    <r>
      <rPr>
        <sz val="8"/>
        <color theme="1"/>
        <rFont val="Tahoma"/>
        <family val="2"/>
      </rPr>
      <t>Para el periodo de reporte se toma como avance uno de los informes remitidos de mantenimiento, por lo tanto las actividades de control se califican como</t>
    </r>
    <r>
      <rPr>
        <b/>
        <sz val="8"/>
        <color theme="1"/>
        <rFont val="Tahoma"/>
        <family val="2"/>
      </rPr>
      <t xml:space="preserve"> "En proceso"
</t>
    </r>
    <r>
      <rPr>
        <sz val="8"/>
        <color theme="1"/>
        <rFont val="Tahoma"/>
        <family val="2"/>
      </rPr>
      <t>Sin embargo, se recomienda que en los informes presentados por el contratista  Web Solution TI  a cargo de realizar los mantenimientos, indique las fechas en la cuál está ejecutaron los mismos, para tener mayor claridad en los reportes presentados.</t>
    </r>
    <r>
      <rPr>
        <b/>
        <sz val="8"/>
        <color theme="1"/>
        <rFont val="Tahoma"/>
        <family val="2"/>
      </rPr>
      <t xml:space="preserve">
</t>
    </r>
    <r>
      <rPr>
        <sz val="8"/>
        <color theme="1"/>
        <rFont val="Tahoma"/>
        <family val="2"/>
      </rPr>
      <t>De igual manera,</t>
    </r>
    <r>
      <rPr>
        <b/>
        <sz val="8"/>
        <color theme="1"/>
        <rFont val="Tahoma"/>
        <family val="2"/>
      </rPr>
      <t xml:space="preserve"> </t>
    </r>
    <r>
      <rPr>
        <sz val="8"/>
        <color theme="1"/>
        <rFont val="Tahoma"/>
        <family val="2"/>
      </rPr>
      <t>no se definieron controles para la causa raíz de daños en los equipos terminales</t>
    </r>
    <r>
      <rPr>
        <b/>
        <sz val="8"/>
        <color theme="1"/>
        <rFont val="Tahoma"/>
        <family val="2"/>
      </rPr>
      <t xml:space="preserve"> por la fluctuación del flujo eléctrico.</t>
    </r>
  </si>
  <si>
    <t xml:space="preserve">en caso de identificarse desviaciones en la aplicación del control se realizan las respectivas investigaciones para mitigar la materialización del riesgo debido a que los mismos se encargan de fortalecer el uso adecuado de los activos de información de la entidad. </t>
  </si>
  <si>
    <t xml:space="preserve">2. Actividades de comunicación interna (boletines institucionales, charlas internas, vídeos propios o externos entre otros) sobre el uso de los equipos electrónicos </t>
  </si>
  <si>
    <r>
      <t>Reporte Sistemas:</t>
    </r>
    <r>
      <rPr>
        <sz val="8"/>
        <color theme="1"/>
        <rFont val="Tahoma"/>
        <family val="2"/>
      </rPr>
      <t xml:space="preserve"> * Durante la vigencia se han realizado diferentes sensibilizaciones, correos masivos y charlas sobre recomendaciones y Tips para el uso adecuado de los recursos tecnológicos y activos de información, enmarcados en el plan de sensibilización del SGSI.
</t>
    </r>
    <r>
      <rPr>
        <b/>
        <sz val="8"/>
        <color theme="1"/>
        <rFont val="Tahoma"/>
        <family val="2"/>
      </rPr>
      <t xml:space="preserve">Análisis OCI: </t>
    </r>
    <r>
      <rPr>
        <sz val="8"/>
        <color theme="1"/>
        <rFont val="Tahoma"/>
        <family val="2"/>
      </rPr>
      <t>Para el periodo de reporte se capacitó a los colaboradores de Capital en Seguridad de la Información, por lo tanto las actividades de control se califican como</t>
    </r>
    <r>
      <rPr>
        <b/>
        <sz val="8"/>
        <color theme="1"/>
        <rFont val="Tahoma"/>
        <family val="2"/>
      </rPr>
      <t xml:space="preserve"> "En proceso"
</t>
    </r>
  </si>
  <si>
    <t xml:space="preserve">en caso de identificarse desviaciones en la aplicación del control se realizan las respectivas investigaciones para mitigar la materialización del riesgo debido a que los mismos se encargan de fortalecer el uso adecuado de los recursos compartidos. </t>
  </si>
  <si>
    <r>
      <t>Reporte Sistemas:</t>
    </r>
    <r>
      <rPr>
        <sz val="8"/>
        <color theme="1"/>
        <rFont val="Tahoma"/>
        <family val="2"/>
      </rPr>
      <t xml:space="preserve"> * Durante la vigencia se han realizado diferentes sensibilizaciones, correos masivos y charlas sobre recomendaciones y Tips para el uso adecuado de los recursos tecnológicos y activos de información, enmarcados en el plan de sensibilización del SGSI.
</t>
    </r>
    <r>
      <rPr>
        <b/>
        <sz val="8"/>
        <color theme="1"/>
        <rFont val="Tahoma"/>
        <family val="2"/>
      </rPr>
      <t xml:space="preserve">Análisis OCI: </t>
    </r>
    <r>
      <rPr>
        <sz val="8"/>
        <color theme="1"/>
        <rFont val="Tahoma"/>
        <family val="2"/>
      </rPr>
      <t>Para el periodo de reporte se capacitó a los colaboradores de Capital en el uso adecuado de los recursos tecnológicos de Capital, por lo tanto las actividades de control se califican como</t>
    </r>
    <r>
      <rPr>
        <b/>
        <sz val="8"/>
        <color theme="1"/>
        <rFont val="Tahoma"/>
        <family val="2"/>
      </rPr>
      <t xml:space="preserve"> "En proceso"
</t>
    </r>
  </si>
  <si>
    <t>Acceso indebido o mal intencionado a los recursos tecnológicos de la entidad afectando la confidencialidad e integridad de la información</t>
  </si>
  <si>
    <t>Acceso indebido o mal intencionado a las plataformas tecnológicas de la entidad</t>
  </si>
  <si>
    <t>Copias de respaldo de las configuraciones de los dispositivos de red
Copias de respaldo de la información misional</t>
  </si>
  <si>
    <t>* Actualizar y publicar el manual de Políticas complementarias  de seguridad de la información.
* Monitorizar los eventos de la plataforma tecnológica.
* Actualizar y publicar la guía de incidentes de seguridad de la información</t>
  </si>
  <si>
    <t>Agente de seguridad informática/Profesional de infraestructura</t>
  </si>
  <si>
    <r>
      <rPr>
        <b/>
        <sz val="8"/>
        <color theme="1"/>
        <rFont val="Tahoma"/>
        <family val="2"/>
      </rPr>
      <t xml:space="preserve">Reporte Sistemas: </t>
    </r>
    <r>
      <rPr>
        <sz val="8"/>
        <color theme="1"/>
        <rFont val="Tahoma"/>
        <family val="2"/>
      </rPr>
      <t xml:space="preserve">* La guía AGRI-SI-MN-006 MANUAL DE POLÍTICAS COMPLEMENTARIAS DE SEGURIDAD Y PRIVACIDAD DE LA INFORMACIÓN fue actualizada en diciembre del 2021 para ser aplicada en la vigencia del 2022.
* Durante la vigencia del 2022 se realizó monitoreo y seguimiento a los diferentes eventos de performance en la plataforma tecnológica de la entidad.
* La GUÍA DE REPORTE DE INCIDENTES DE SEGURIDAD, se encuentra en proceso de actualización, teniendo en cuenta la Guía para la Gestión y Clasificación de Incidentes de Seguridad de la Información del MinTIC. Sin embargo, durante el mes de junio del 2022 se actualizó la GUÍA DE CONTACTO CON AUTORIDADES Y GRUPOS DE INTERÉS PARA LA SEGURIDAD DE LA INFORMACIÓN AGRI-SI-GU-006. 
</t>
    </r>
    <r>
      <rPr>
        <b/>
        <sz val="8"/>
        <color theme="1"/>
        <rFont val="Tahoma"/>
        <family val="2"/>
      </rPr>
      <t>Análisis OCI:</t>
    </r>
    <r>
      <rPr>
        <sz val="8"/>
        <color theme="1"/>
        <rFont val="Tahoma"/>
        <family val="2"/>
      </rPr>
      <t xml:space="preserve"> La acción preventiva propuesta de actualizar y publicar el Manual de políticas complementarias durante el periodo del 02/01/2022 al 02/01/2023, no fue apropiada teniendo en cuenta que el documento se actualizó y publicó en la intranet de Capital en diciembre de 2021, por lo tanto la acción para la vigencia 2022 debió estar enfocada en la socialización y aplicación del documento.
Se reporta un informe de monitoreo de la plataforma tecnológica del periodo del 01/01/2022 al 04/12/2022, se recomienda que este informe técnico tenga unas conclusiones y recomendaciones comprensibles para los colaboradores que toman decisiones con esta información y que no son ingenieros.
La actividad tres se reporta en proceso de actualización, por lo anterior las actividades de control se califican como </t>
    </r>
    <r>
      <rPr>
        <b/>
        <sz val="8"/>
        <color theme="1"/>
        <rFont val="Tahoma"/>
        <family val="2"/>
      </rPr>
      <t xml:space="preserve">"En proceso", </t>
    </r>
    <r>
      <rPr>
        <sz val="8"/>
        <color theme="1"/>
        <rFont val="Tahoma"/>
        <family val="2"/>
      </rPr>
      <t>y se recomienda tener en cuenta los ajustes indicados para las actividades 1 y 2.</t>
    </r>
  </si>
  <si>
    <t xml:space="preserve">Guía de reporte de incidentes seguridad de la información </t>
  </si>
  <si>
    <t>Agente de seguridad informática/Profesional de infraestructura/Apoyo TIC</t>
  </si>
  <si>
    <t>* Evidencias parches de actualización plataforma Windows</t>
  </si>
  <si>
    <r>
      <rPr>
        <b/>
        <sz val="8"/>
        <color theme="1"/>
        <rFont val="Tahoma"/>
        <family val="2"/>
      </rPr>
      <t xml:space="preserve">Reporte Sistemas: </t>
    </r>
    <r>
      <rPr>
        <sz val="8"/>
        <color theme="1"/>
        <rFont val="Tahoma"/>
        <family val="2"/>
      </rPr>
      <t xml:space="preserve">* Se implementaron actualizaciones de parches de plataforma Windows.
* Se encuentra en proceso de actualización el procedimiento de copias de seguridad acorde a las recomendaciones realizadas en el proceso de la auditoria interna.
</t>
    </r>
    <r>
      <rPr>
        <b/>
        <sz val="8"/>
        <color theme="1"/>
        <rFont val="Tahoma"/>
        <family val="2"/>
      </rPr>
      <t>Análisis OCI:</t>
    </r>
    <r>
      <rPr>
        <sz val="8"/>
        <color theme="1"/>
        <rFont val="Tahoma"/>
        <family val="2"/>
      </rPr>
      <t xml:space="preserve"> Conforme a las evidencias se ha realizado seguimiento y actualización de parches en la plataforma Windows, el procedimiento de Copias de Seguridad se encuentra en proceso de actualización, por lo anterior las actividades de control se califican como</t>
    </r>
    <r>
      <rPr>
        <b/>
        <sz val="8"/>
        <color theme="1"/>
        <rFont val="Tahoma"/>
        <family val="2"/>
      </rPr>
      <t xml:space="preserve"> "En proceso"
</t>
    </r>
    <r>
      <rPr>
        <sz val="8"/>
        <color theme="1"/>
        <rFont val="Tahoma"/>
        <family val="2"/>
      </rPr>
      <t>Es importante mencionar que conforme a los resultados de la auditoría de acompañamiento al área de Sistemas - ISO 27001, desde el mes de junio se evidenció la materialización del riesgo de "Pérdida de información del área tráfico",  el cuál no ha incorporado para su gestión en la matriz de riesgos de seguridad digital, desde el área de Planeación se indicó que se realizó una mesa de trabajo con el fin de revisar y ajustar los riesgos de seguridad de la información, sin embargo, no se evidencian acciones para mitigar que se vuelva a materializar el riesgo.</t>
    </r>
  </si>
  <si>
    <t xml:space="preserve">Falta de mantenimiento preventivo a los equipos tecnológicos </t>
  </si>
  <si>
    <r>
      <t xml:space="preserve">Reporte G. Documental: </t>
    </r>
    <r>
      <rPr>
        <sz val="8"/>
        <color theme="1"/>
        <rFont val="Tahoma"/>
        <family val="2"/>
      </rPr>
      <t xml:space="preserve">Se adelanto la respectiva actualización del manual de gestión documental y se presentara el documento al comité institucional de gestión y desempeño para su aprobación.
</t>
    </r>
    <r>
      <rPr>
        <b/>
        <sz val="8"/>
        <color theme="1"/>
        <rFont val="Tahoma"/>
        <family val="2"/>
      </rPr>
      <t xml:space="preserve">Análisis OCI: </t>
    </r>
    <r>
      <rPr>
        <sz val="8"/>
        <color theme="1"/>
        <rFont val="Tahoma"/>
        <family val="2"/>
      </rPr>
      <t xml:space="preserve">Teniendo en cuenta lo indicado por el área, se evidencia el documento borrador de actualización del Manual, indicado tanto en el control como en la acción de control, se recomienda al área adelantar las modificaciones requeridas al documento de manera previa a su publicación (indicadas en el marco del CIGD de diciembre de 2022).
 Dadas las modificaciones que se vienen adelantando por el proceso respecto a los documentos mencionados, no es posible adelantar la evaluación sobre lo formulado. Por lo anterior, se recomienda al área tener en cuenta los plazos determinados para ejecución de manera que se adelanten las actividades pendientes y que mediante la ejecución permanente del control permita mitigar la materialización del riesgo. 
Por lo indicado, así como que no es posible adelantar evaluación del control se califica la acción </t>
    </r>
    <r>
      <rPr>
        <b/>
        <sz val="8"/>
        <color theme="1"/>
        <rFont val="Tahoma"/>
        <family val="2"/>
      </rPr>
      <t xml:space="preserve">"En Proceso". </t>
    </r>
  </si>
  <si>
    <t xml:space="preserve">1. Documento ajustado Manual para la organización y almacenamiento de documentos digitales Y/o electrónicos del canal </t>
  </si>
  <si>
    <r>
      <t xml:space="preserve">Reporte G. Documental: </t>
    </r>
    <r>
      <rPr>
        <sz val="8"/>
        <color theme="1"/>
        <rFont val="Tahoma"/>
        <family val="2"/>
      </rPr>
      <t xml:space="preserve">Se adelanto la actualización del documento y esta pendiente de aprobación y validación por parte del area jurídica sistemas y talento humano.
</t>
    </r>
    <r>
      <rPr>
        <b/>
        <sz val="8"/>
        <color theme="1"/>
        <rFont val="Tahoma"/>
        <family val="2"/>
      </rPr>
      <t xml:space="preserve">Análisis OCI: </t>
    </r>
    <r>
      <rPr>
        <sz val="8"/>
        <color theme="1"/>
        <rFont val="Tahoma"/>
        <family val="2"/>
      </rPr>
      <t xml:space="preserve">Teniendo en cuenta lo indicado por el área, se evidencia el documento borrador de actualización con fecha del 11 de noviembre de 2022; así mismo el Manual del Sistema Integrado de Conservación  indicado en el control se encuentra en proceso de actualización, por lo que se recomienda al área tener en cuenta los plazos determinados para ejecución de las actividades de control de manera que se adelanten las actividades pendientes y que mediante la ejecución permanente del control permita mitigar la materialización del riesgo. 
Por lo indicado, así como que no es posible adelantar evaluación del control se califica la acción </t>
    </r>
    <r>
      <rPr>
        <b/>
        <sz val="8"/>
        <color theme="1"/>
        <rFont val="Tahoma"/>
        <family val="2"/>
      </rPr>
      <t xml:space="preserve">"En Proceso". </t>
    </r>
  </si>
  <si>
    <t>En caso de evidenciarse la pérdida de información, se procederá a realizar la reconstrucción de los expedientes perdidos siguiendo el paso paso del AGRI-GD-MN-004 MANUAL DE LINEAMIENTOS PARA LA PÉRDIDA O RECONSTRUCCIÓN DE EXPEDIENTES.</t>
  </si>
  <si>
    <t>1. Presentación Conservación preventiva
2. Reporte técnico de desinfección de ambientes
3. Listado de asistencia
4. Presentación</t>
  </si>
  <si>
    <r>
      <t xml:space="preserve">Reporte G. Documental: </t>
    </r>
    <r>
      <rPr>
        <sz val="8"/>
        <color theme="1"/>
        <rFont val="Tahoma"/>
        <family val="2"/>
      </rPr>
      <t>capacitaciones y fumigación del archivo de la calle 26 y Se realizo socialización del plan de emergencias.</t>
    </r>
    <r>
      <rPr>
        <b/>
        <sz val="8"/>
        <color theme="1"/>
        <rFont val="Tahoma"/>
        <family val="2"/>
      </rPr>
      <t xml:space="preserve">
Análisis OCI: </t>
    </r>
    <r>
      <rPr>
        <sz val="8"/>
        <color theme="1"/>
        <rFont val="Tahoma"/>
        <family val="2"/>
      </rPr>
      <t>Teniendo en cuenta lo indicado por el área, se evidencian los soportes de capacitación sobre el Plan de emergencia de G. Documental y Conservación documental durante octubre de 2022; así mismo el Manual del Sistema Integrado de Conservación indicado en el control se encuentra en proceso de actualización, por lo que se recomienda al área tener en cuenta los plazos determinados para ejecución de las actividades de control de manera que se adelanten las actividades pendientes y que mediante la ejecución permanente del control permita mitigar la materialización del riesgo. 
Por lo indicado respecto a las jornadas de socialización en materia de conservación y plan de emergencias, y dado que no es posible adelantar evaluación del control se califica la acción</t>
    </r>
    <r>
      <rPr>
        <b/>
        <sz val="8"/>
        <color theme="1"/>
        <rFont val="Tahoma"/>
        <family val="2"/>
      </rPr>
      <t xml:space="preserve"> "En Proceso". </t>
    </r>
  </si>
  <si>
    <t>1. Realizar seguimiento mensual al Plan Anual de transferencias e implementación del procedimiento AGRI-GD-PD-001 TRANSFERENCIA PRIMARIA.
a. Elaboración del cronograma
b. Elaboración de memorando programación de transferencias
c. Socialización con las áreas
d. Recepción de transferencias mensuales</t>
  </si>
  <si>
    <t>Transferencias primarias recibidas/Transferencias primarias programadas</t>
  </si>
  <si>
    <r>
      <t xml:space="preserve">Reporte G. Documental: </t>
    </r>
    <r>
      <rPr>
        <sz val="8"/>
        <color theme="1"/>
        <rFont val="Tahoma"/>
        <family val="2"/>
      </rPr>
      <t>Se remiten las actas de las transferencias recibidas desde el mes de septiembre.</t>
    </r>
    <r>
      <rPr>
        <b/>
        <sz val="8"/>
        <color theme="1"/>
        <rFont val="Tahoma"/>
        <family val="2"/>
      </rPr>
      <t xml:space="preserve">
Análisis OCI: </t>
    </r>
    <r>
      <rPr>
        <sz val="8"/>
        <color theme="1"/>
        <rFont val="Tahoma"/>
        <family val="2"/>
      </rPr>
      <t xml:space="preserve">De conformidad con lo reportado por el área, se verifica que el cronograma de transferencias documental (teniendo en cuenta el control identificado) se socializó en febrero de 2022 y se ha dado cumplimiento del mismo; sin embargo, teniendo en cuenta el periodo de ejecución de las actividades de control formuladas, se verifican las actas de transferencia documental del área jurídica (vigencia 2017) y Gestión Documental. De igual manera, en cumplimiento del control establecido de ejecución de los puntos de control del procedimiento de transferencias primarias, para el periodo de reporte, se adelantó la comunicación de los ajustes, punteo de expedientes y posterior transferencia de lo programado. 
Teniendo en cuenta la fecha de finalización de las actividades de control, así como de las actividades reportadas, se califica la actividad </t>
    </r>
    <r>
      <rPr>
        <b/>
        <sz val="8"/>
        <color theme="1"/>
        <rFont val="Tahoma"/>
        <family val="2"/>
      </rPr>
      <t>"En Proceso"</t>
    </r>
    <r>
      <rPr>
        <sz val="8"/>
        <color theme="1"/>
        <rFont val="Tahoma"/>
        <family val="2"/>
      </rPr>
      <t xml:space="preserve">. </t>
    </r>
  </si>
  <si>
    <r>
      <rPr>
        <b/>
        <sz val="8"/>
        <color theme="1"/>
        <rFont val="Tahoma"/>
        <family val="2"/>
      </rPr>
      <t xml:space="preserve">Reporte Servicios Administrativos: </t>
    </r>
    <r>
      <rPr>
        <sz val="8"/>
        <color theme="1"/>
        <rFont val="Tahoma"/>
        <family val="2"/>
      </rPr>
      <t xml:space="preserve">Queda pendiente realizar las charlas correspondientes dado que, en ambas sedes se encuentra parte del personal de vigilancia fijo disfrutando de su periodo de vacaciones.
</t>
    </r>
    <r>
      <rPr>
        <b/>
        <sz val="8"/>
        <color theme="1"/>
        <rFont val="Tahoma"/>
        <family val="2"/>
      </rPr>
      <t xml:space="preserve">Análisis OCI: </t>
    </r>
    <r>
      <rPr>
        <sz val="8"/>
        <color theme="1"/>
        <rFont val="Tahoma"/>
        <family val="2"/>
      </rPr>
      <t xml:space="preserve">Conforme a lo reportado por el proceso las acciones de control se califican como </t>
    </r>
    <r>
      <rPr>
        <b/>
        <sz val="8"/>
        <color theme="1"/>
        <rFont val="Tahoma"/>
        <family val="2"/>
      </rPr>
      <t>"Sin Iniciar"</t>
    </r>
    <r>
      <rPr>
        <sz val="8"/>
        <color theme="1"/>
        <rFont val="Tahoma"/>
        <family val="2"/>
      </rPr>
      <t xml:space="preserve">
Evaluada la relación entre riesgo, los controles y el plan de tratamiento propuesto, se evidencia que hay relación entre el riesgo y los controles, sin embargo, se propuso una única acción en el plan de manejo de riesgos enfocada en capacitar a los guardas de seguridad sobre los protocolos de ingreso y salida de elementos, lo cual no mitiga la eliminación de las causas raíz detectadas que pueden producir la materialización del riesgo, es recomendable proponer acciones adicionales orientado a los colaboradores que manipulan los elementos frecuentemente  y deben conocer los lineamientos internos para ingreso, movimiento, salida y cuidado de los elementos.</t>
    </r>
  </si>
  <si>
    <t xml:space="preserve">por  manipulación inadecuada de los elementos correspondientes, </t>
  </si>
  <si>
    <t>por incumplimientos en los trámites administrativos de tipo ambiental derivados de la operación normal de la organización (permisos de publicidad exterior en fachada y vehículos entre otros),</t>
  </si>
  <si>
    <t>debido a fallas en la comunicación interna para dar trámite oportuno a todos los requerimientos de tipo ambiental.</t>
  </si>
  <si>
    <t>Realizar capacitaciones relacionadas con la gestión de los trámites ambientales que tengan incidencia en el área de  servicios administrativos</t>
  </si>
  <si>
    <t>Ver Código_AGRA-SA-RA-001, listado de asistencia y presentación</t>
  </si>
  <si>
    <r>
      <rPr>
        <b/>
        <sz val="8"/>
        <color theme="1"/>
        <rFont val="Tahoma"/>
        <family val="2"/>
      </rPr>
      <t xml:space="preserve">Reporte Talento humano: </t>
    </r>
    <r>
      <rPr>
        <sz val="8"/>
        <color theme="1"/>
        <rFont val="Tahoma"/>
        <family val="2"/>
      </rPr>
      <t xml:space="preserve">Se adjunta acta de reunión donde  se trata el tema de  perdida de documentos .
</t>
    </r>
    <r>
      <rPr>
        <b/>
        <sz val="8"/>
        <color theme="1"/>
        <rFont val="Tahoma"/>
        <family val="2"/>
      </rPr>
      <t xml:space="preserve">Análisis OCI: </t>
    </r>
    <r>
      <rPr>
        <sz val="8"/>
        <color theme="1"/>
        <rFont val="Tahoma"/>
        <family val="2"/>
      </rPr>
      <t xml:space="preserve">Se sugiere revisar la formulación del riesgo propuesto. Teniendo presente el objetivo del proceso es pertinente considerar si la eventual perdida documental de un expediente de gestión es el riesgo de mayor impacto que puede llegar a tener el proceso, ya que tiene una relación mayor con la administración documental.  
En cuanto al soporte remitido se pudo evidenciar que en el acta 003 de 2022 se menciona lo relacionado a la actividad de control, mencionado que sigue pendiente la actualización del procedimiento. Por lo anterior la acción se califica </t>
    </r>
    <r>
      <rPr>
        <b/>
        <sz val="8"/>
        <color theme="1"/>
        <rFont val="Tahoma"/>
        <family val="2"/>
      </rPr>
      <t xml:space="preserve">-En proceso. </t>
    </r>
  </si>
  <si>
    <t>Henry Beltrán</t>
  </si>
  <si>
    <t xml:space="preserve">1. Realizar boletines periódicos  (uno semestral) sobre Tips de presupuesto y hacer su publicación en los medios de comunicación interna de la entidad.                                               </t>
  </si>
  <si>
    <r>
      <rPr>
        <b/>
        <sz val="8"/>
        <color theme="1"/>
        <rFont val="Tahoma"/>
        <family val="2"/>
      </rPr>
      <t>Reporte Subdirección Financiera:</t>
    </r>
    <r>
      <rPr>
        <sz val="8"/>
        <color theme="1"/>
        <rFont val="Tahoma"/>
        <family val="2"/>
      </rPr>
      <t xml:space="preserve">  La pieza comunicativa se publicara durante el semestre 2023.  Lo anterior teniendo en cuenta que el día 20 de octubre se solicitó a la oficina de prensa y comunicaciones la publicación de la misma y no fue realizada
</t>
    </r>
    <r>
      <rPr>
        <b/>
        <sz val="8"/>
        <color theme="1"/>
        <rFont val="Tahoma"/>
        <family val="2"/>
      </rPr>
      <t>Análisis OCI Plan de Manejo:</t>
    </r>
    <r>
      <rPr>
        <sz val="8"/>
        <color theme="1"/>
        <rFont val="Tahoma"/>
        <family val="2"/>
      </rPr>
      <t xml:space="preserve"> De acuerdo con la actividad establecida y el plazo fijado, se califica </t>
    </r>
    <r>
      <rPr>
        <b/>
        <sz val="8"/>
        <color theme="1"/>
        <rFont val="Tahoma"/>
        <family val="2"/>
      </rPr>
      <t>"Sin iniciar".</t>
    </r>
    <r>
      <rPr>
        <sz val="8"/>
        <color theme="1"/>
        <rFont val="Tahoma"/>
        <family val="2"/>
      </rPr>
      <t xml:space="preserve">
</t>
    </r>
    <r>
      <rPr>
        <b/>
        <sz val="8"/>
        <color theme="1"/>
        <rFont val="Tahoma"/>
        <family val="2"/>
      </rPr>
      <t>Análisis OCI Controles:</t>
    </r>
    <r>
      <rPr>
        <sz val="8"/>
        <color theme="1"/>
        <rFont val="Tahoma"/>
        <family val="2"/>
      </rPr>
      <t xml:space="preserve"> No se identifica quién ejecuta cada control establecido y qué se verifica en las solicitudes de disponibilidad en cada uno el segundo está incompleto. Por lo anterior es recomendable adelantar una revisión integral del riesgo, junto con sus controles para adelantar un ajuste integral. </t>
    </r>
  </si>
  <si>
    <t xml:space="preserve">Luego de las validaciones se llevan a cabo conciliaciones y si existen dudas se resuelven en las instancias necesarias. 
Si en el proceso contable de causación se identifican errores se informará oportunamente y se rechazaran los documentos para que se realicen los ajustes necesarios. 
Cuando se identifiquen saldos con naturaleza contraria se procede a generar la nota contable de tal manera que la información reportada sea correcta, confiable y clara. </t>
  </si>
  <si>
    <t>Se realiza seguimiento al recaudo, elaborando informes de cartera mensuales y remitiendo correos electrónicos a los clientes y a los solicitantes de la facturación cuando se evidencia demoras en el pago</t>
  </si>
  <si>
    <r>
      <rPr>
        <b/>
        <sz val="8"/>
        <color theme="1"/>
        <rFont val="Tahoma"/>
        <family val="2"/>
      </rPr>
      <t>Reporte Subdirección Financiera:</t>
    </r>
    <r>
      <rPr>
        <sz val="8"/>
        <color theme="1"/>
        <rFont val="Tahoma"/>
        <family val="2"/>
      </rPr>
      <t xml:space="preserve">  1. Durante la vigencia 2022 se han generado 11 informes de los 12 informes programados.
  2. De las 7 transferencias programadas se han recibido las 6.
  3. A Noviembre de 2022, los pagos efectuados han sido de 3129 ordenes de pago.
</t>
    </r>
    <r>
      <rPr>
        <b/>
        <sz val="8"/>
        <color theme="1"/>
        <rFont val="Tahoma"/>
        <family val="2"/>
      </rPr>
      <t xml:space="preserve">Análisis OCI Plan de Manejo: </t>
    </r>
    <r>
      <rPr>
        <sz val="8"/>
        <color theme="1"/>
        <rFont val="Tahoma"/>
        <family val="2"/>
      </rPr>
      <t xml:space="preserve">No se evidencia coherencia entre el soporte y universo definidos con la acción y el reporte realizado. Se evidencia reporte que no corresponde con los soportes y las fechas del plazo definido de las acciones (desde septiembre 2022 y se referencian 11 informes mensuales y se remiten solamente pantallazos de proyecciones de flujos de caja, no los informes. Adicionalmente,  la acción es proyección del flujo de caja  con los requerimientos  mensuales y en el soporte se habla de dos informes periódicos). Igualmente para las solicitudes de transferencia y el cronograma de pagos (que no se adjuntó soporte y sí se referenció avance). Se recomienda organizar y remitir los soportes y el reporte correspondiente a las acciones ejecutadas dentro del plazo definido.  Teniendo en cuenta el plazo establecido para la actividad que inició en septiembre 2022 y el reporte de avance realizado, se califica </t>
    </r>
    <r>
      <rPr>
        <b/>
        <sz val="8"/>
        <color theme="1"/>
        <rFont val="Tahoma"/>
        <family val="2"/>
      </rPr>
      <t>"En proceso".</t>
    </r>
    <r>
      <rPr>
        <sz val="8"/>
        <color theme="1"/>
        <rFont val="Tahoma"/>
        <family val="2"/>
      </rPr>
      <t xml:space="preserve">
</t>
    </r>
    <r>
      <rPr>
        <b/>
        <sz val="8"/>
        <color theme="1"/>
        <rFont val="Tahoma"/>
        <family val="2"/>
      </rPr>
      <t>Análisis OCI Controles:</t>
    </r>
    <r>
      <rPr>
        <sz val="8"/>
        <color theme="1"/>
        <rFont val="Tahoma"/>
        <family val="2"/>
      </rPr>
      <t xml:space="preserve"> No se identifica quién ejecuta cada control (responsable) establecido, tampoco se especifica qué son demoras en pagos (tiempo) y qué es lo adecuado de la política y de la cartera. En el segundo control no se identifica cómo ni en qué momento se realiza la verificación .</t>
    </r>
  </si>
  <si>
    <t xml:space="preserve">Se aplica de manera adecuado lo indicado en la política financiera, garantizando así el manejo adecuado de la cartera. </t>
  </si>
  <si>
    <t xml:space="preserve">Se revisa la información, y de ser necesario se realiza el ajuste correspondiente para garantizar que la información definitiva refleje la realidad económica de la empresa. </t>
  </si>
  <si>
    <r>
      <rPr>
        <b/>
        <sz val="8"/>
        <color theme="1"/>
        <rFont val="Tahoma"/>
        <family val="2"/>
      </rPr>
      <t>Reporte Subdirección Financiera:</t>
    </r>
    <r>
      <rPr>
        <sz val="8"/>
        <color theme="1"/>
        <rFont val="Tahoma"/>
        <family val="2"/>
      </rPr>
      <t xml:space="preserve">  La liquidación de presupuesto será socializado a finales de la vigencia 2022, por lo cual se adjuntara la evidencia en el siguiente seguimiento de las acciones
</t>
    </r>
    <r>
      <rPr>
        <b/>
        <sz val="8"/>
        <color theme="1"/>
        <rFont val="Tahoma"/>
        <family val="2"/>
      </rPr>
      <t xml:space="preserve">
Análisis OCI Plan de Manejo:</t>
    </r>
    <r>
      <rPr>
        <sz val="8"/>
        <color theme="1"/>
        <rFont val="Tahoma"/>
        <family val="2"/>
      </rPr>
      <t xml:space="preserve"> De acuerdo con la actividad establecida y el plazo fijado, se califica </t>
    </r>
    <r>
      <rPr>
        <b/>
        <sz val="8"/>
        <color theme="1"/>
        <rFont val="Tahoma"/>
        <family val="2"/>
      </rPr>
      <t>"Sin iniciar".</t>
    </r>
    <r>
      <rPr>
        <sz val="8"/>
        <color theme="1"/>
        <rFont val="Tahoma"/>
        <family val="2"/>
      </rPr>
      <t xml:space="preserve">
</t>
    </r>
    <r>
      <rPr>
        <b/>
        <sz val="8"/>
        <color theme="1"/>
        <rFont val="Tahoma"/>
        <family val="2"/>
      </rPr>
      <t xml:space="preserve">Análisis OCI Controles: </t>
    </r>
    <r>
      <rPr>
        <sz val="8"/>
        <color theme="1"/>
        <rFont val="Tahoma"/>
        <family val="2"/>
      </rPr>
      <t xml:space="preserve">Se mezclan todos los controles como la ejecución del procedimiento correspondiente (como si fuera uno solo) y por lo tanto el responsable de ejecutar el control no corresponde totalmente con lo definido en el procedimiento. Los complementos de los controles no permiten identificar claramente el objeto del control, por lo que es importante que si se detallan los controles definidos en los procedimientos sean calificados de manera independiente para poder evaluar su diseño de acuerdo con los criterios definidos en la matriz. </t>
    </r>
  </si>
  <si>
    <t xml:space="preserve">
El PAA admite modificaciones en el mismo ejercicio de la dinámica de las actividades de la entidad, por lo que las desviaciones y ajustes a realizar se validan con los cambios en las necesidades.
La información se considera confiable en la medida en que obedece a un trabajo interno de cada área que plasma sus necesidades para ser consolidadas en el PAA. Como soporte se dejan correos electrónicos cruzados en los que se evidencian los ajustes; también se realizan varias mesas de trabajo con las áreas.</t>
  </si>
  <si>
    <r>
      <rPr>
        <b/>
        <sz val="8"/>
        <color theme="1"/>
        <rFont val="Tahoma"/>
        <family val="2"/>
      </rPr>
      <t xml:space="preserve">Reporte Jurídica: </t>
    </r>
    <r>
      <rPr>
        <sz val="8"/>
        <color theme="1"/>
        <rFont val="Tahoma"/>
        <family val="2"/>
      </rPr>
      <t xml:space="preserve">Conforme a la información suministrada por el Profesional de la oficina de Planeación, hasta el 30 de noviembre de 2022, de las solicitudes recibidas por esa oficina respecto del PAA han sido relacionadas frente al objeto contractual, el código de UNSPC pero hasta esa fecha no se ha recibido solicitud de modificación relacionada con el cambio de la modalidad de selección a través de la cual se adelantará el proceso contractual.  
</t>
    </r>
    <r>
      <rPr>
        <b/>
        <sz val="8"/>
        <color theme="1"/>
        <rFont val="Tahoma"/>
        <family val="2"/>
      </rPr>
      <t xml:space="preserve">Análisis OCI: </t>
    </r>
    <r>
      <rPr>
        <sz val="8"/>
        <color theme="1"/>
        <rFont val="Tahoma"/>
        <family val="2"/>
      </rPr>
      <t>Revisado el riesgo formulado se avisa que existe oportunidad de mejora en la redacción del mismo,  en el reporte cumplimiento del control propuesto y en la formulación de la actividad de control. 
En el primer aspecto se evidencia que la casusa raíz identificada es una de las posibles fuentes del riesgo identificado. Es decir que el incumplimiento de la satisfacción de la necesidad de Capital se puede generar en las tres etapas del proceso contractual y no solo en la precontractual, tal como lo plantea la causa inmediata y raíz formuladas. Lo que conllevaría a que se revise la formulación para que se abarquen los distintos eventos donde la no satisfacción de necesidades se puedan materializar, o en su defecto, que el impacto contemple solo la etapa precontractual. 
Respecto al reporte del control, se espera los soportes documentales de los ajustes al PAA durante el periodo de reporte. Sin embargo, para este seguimiento no se entrego documentación. 
Finalmente la actividad de control se limita a la detección de posibles desviaciones existentes entre el PAA y los estudios previos formulados por las áreas misionales. Omitiendo de esta manera la posibilidad de fortalecer el conocimiento de las áreas en la selección de la modalidad correspondiente e igualmente de la revisión adelantada por el area  jurídica en la construcción de estos documentos. Dicho lo anterior, se califica</t>
    </r>
    <r>
      <rPr>
        <b/>
        <sz val="8"/>
        <color theme="1"/>
        <rFont val="Tahoma"/>
        <family val="2"/>
      </rPr>
      <t xml:space="preserve"> -Sin Iniciar - </t>
    </r>
  </si>
  <si>
    <t xml:space="preserve">Henry Beltrán </t>
  </si>
  <si>
    <t>Dar cumplimento al AGJC-CN-MN-001 MANUAL DE CONTRATACIÓN en lo atinente a la etapa de planeación contractual, en concordancia con las necesidades evidenciadas por cada una de las áreas.
La verificación de la etapa de planeación se realizan previa a la celebración del contrato</t>
  </si>
  <si>
    <t>1. Realizar tres (3) capacitaciones sobre la elaboración de estudios previos.
2. Revisión de los estudios previos y demás documentos soporte que permitan identificar fallas en la planeación contractual y corregirlas previo  a la iniciación de procesos de selección.</t>
  </si>
  <si>
    <r>
      <t>Reporte jurídica:</t>
    </r>
    <r>
      <rPr>
        <sz val="8"/>
        <color theme="1"/>
        <rFont val="Tahoma"/>
        <family val="2"/>
      </rPr>
      <t xml:space="preserve"> 1. Se adelantó dos (2) jornadas de capacitación sobre los estudios previos los días 13 y 21 de septiembre de 2022, teniendo en cuenta el nuevo manual de contratación adoptado mediante la Resolución No. 125 del 27 de julio de 2022.  2. Desde el mes de junio al 30 de noviembre de 2022, se suscribieron 238 contratos los cuales fueron el resultado de 228 contrataciones directas,  3 convocatorias públicas (7 contratos)  y 3 invitaciones  cerradas (3 contratos), cuyos estudios previos fueron sometidos a revisión, entre otros por el abogado encargado del proceso de contratación, los asesores y  demás personas involucradas en los procesos de selección.
</t>
    </r>
    <r>
      <rPr>
        <b/>
        <sz val="8"/>
        <color theme="1"/>
        <rFont val="Tahoma"/>
        <family val="2"/>
      </rPr>
      <t xml:space="preserve">Análisis OCI: </t>
    </r>
    <r>
      <rPr>
        <sz val="8"/>
        <color theme="1"/>
        <rFont val="Tahoma"/>
        <family val="2"/>
      </rPr>
      <t xml:space="preserve"> De la primera actividad de control se reportaron dos reuniones de los días 13 y 21 de septiembre de 2022. Los soportes dan cuenta de la realización de la sesión del 13, mientras que el soporte de la capacitación del 21 no permite concluir que se haya adelantado pues se trata de la invitación por correo electrónico. 
De la segunda actividad se reporta la totalidad de contrataciones realizadas sin mencionar las condiciones y características de la muestra reportada. 
Ahora, en cuanto a la formulación del riesgo se avisa que no cumple con el atributo de eficiencia correspondiente. Esta identificado como </t>
    </r>
    <r>
      <rPr>
        <i/>
        <sz val="8"/>
        <color theme="1"/>
        <rFont val="Tahoma"/>
        <family val="2"/>
      </rPr>
      <t xml:space="preserve">Detectivo </t>
    </r>
    <r>
      <rPr>
        <sz val="8"/>
        <color theme="1"/>
        <rFont val="Tahoma"/>
        <family val="2"/>
      </rPr>
      <t>pero lo formulado va encaminado  a combatir las causas del riesgo, es decir la falta de capacitación de los colaboradores de la entidad. Asi mismo se pone en consideración  la redacción del impacto toda vez que el manual metodológico de Capital plantea la descripción de las consecuencias que puede ocasionar a la organización la materialización del riesgo. Mientras que el riesgo contempla como impacto aperturas o sanciones en materia disciplinaria, fiscal y penal, las cuales recaen sobre personas individuales y no en la organización. Se califica</t>
    </r>
    <r>
      <rPr>
        <b/>
        <sz val="8"/>
        <color theme="1"/>
        <rFont val="Tahoma"/>
        <family val="2"/>
      </rPr>
      <t xml:space="preserve"> -En proceso-</t>
    </r>
    <r>
      <rPr>
        <sz val="8"/>
        <color theme="1"/>
        <rFont val="Tahoma"/>
        <family val="2"/>
      </rPr>
      <t xml:space="preserve">. </t>
    </r>
  </si>
  <si>
    <t>Dar cumplimiento a la Resolución 126 de 2022, que define la estructura y funciones del comité de contratación. El control es anterior frente a la verificación de los asuntos puestos a consideración por parte de los integrantes, y posterior en la condensación de Acta que debe dar cuenta de lo requerido por el área y el concepto emitido por el comité</t>
  </si>
  <si>
    <t xml:space="preserve">Verificar si el proceso de selección en razón de su cuantía debe ser de conocimiento del Comité de Contratación, para que emita concepto favorable o no sobre el mismo, siempre y cuando, el presupuesto sea igual o superior a 300 SMMLV conforme a lo previsto en la Resolución No. 126 de 2022   </t>
  </si>
  <si>
    <t xml:space="preserve">Se anexan correos mediante los cuales se efectuó la convocatoria a cada una de las sesiones del comité de contratación e igualmente, el orden del día establecido para cada una de esas reuniones. </t>
  </si>
  <si>
    <r>
      <rPr>
        <b/>
        <sz val="8"/>
        <color theme="1"/>
        <rFont val="Tahoma"/>
        <family val="2"/>
      </rPr>
      <t xml:space="preserve">Reporte Jurídica: </t>
    </r>
    <r>
      <rPr>
        <sz val="8"/>
        <color theme="1"/>
        <rFont val="Tahoma"/>
        <family val="2"/>
      </rPr>
      <t xml:space="preserve">Teniendo que el nuevo manual de contratación adoptado mediante la Resolución 125 del 27 de julio de 2022  y as u vez la Resolución 126 del 27 de julio de 2022 determinó las funciones del comité de contratación, señalando que ese comité debe conocer de aquellos procesos de selección cuyo presupuesto oficial sea igual o superior a los TRESCIENTOS SALARIOS, razón por la cual ese comité tan solo conoció durante el período reportado de siete (7) procesos contractuales, los cuales correspondieron a  la solicitud de aprobación de adelantar convocatorias públicas, adición y prórroga de contratos previamente suscritos y suscripción de contrato de coproducción internacional, entre otros. 
</t>
    </r>
    <r>
      <rPr>
        <b/>
        <sz val="8"/>
        <color theme="1"/>
        <rFont val="Tahoma"/>
        <family val="2"/>
      </rPr>
      <t xml:space="preserve">Análisis OCI: </t>
    </r>
    <r>
      <rPr>
        <sz val="8"/>
        <color theme="1"/>
        <rFont val="Tahoma"/>
        <family val="2"/>
      </rPr>
      <t xml:space="preserve">Se avisa que para este seguimiento el area reporto como soporte documental correo electrónicos, aun cuando el soporte de la actividad de control es el acta de comité de contratación. De esta manera si el reporte menciona que se analizaron 07 estudios por parte del Comité de Contratación, se espera el acta o actas donde se de cuenta de  dicha situación. 
Ahora, en cuanto a la formulación del riesgo se avisa que no cumple con el atributo de eficiencia correspondiente. 
- El control esta identificado como Detectivo pero lo formulado va encaminado  a combatir las causas del riesgo, es decir, la falta de aprobación del comité de contratación en procesos que superen la cuantía señalada. 
- Así mismo se avisa que en este riesgo se encuentra que la causa raíz inmediata y la causa inmediata están trocadas. Se recomienda revisar y ajustar de manera integral para que el riesgo, el control y el plan de tratamiento sea coherente permita gestionar de manera adecuada el riesgo identificado.
Asi mismo se pone en consideración  la redacción del impacto toda vez que el manual metodológico de Capital plantea la descripción de las consecuencias que puede ocasionar a la organización la materialización del riesgo. Mientras que el riesgo contempla como impacto aperturas o sanciones en materia disciplinaria, fiscal y penal, las cuales recaen sobre personas individuales y no en la organización.
Se califica </t>
    </r>
    <r>
      <rPr>
        <b/>
        <sz val="8"/>
        <color theme="1"/>
        <rFont val="Tahoma"/>
        <family val="2"/>
      </rPr>
      <t>-En proceso-</t>
    </r>
    <r>
      <rPr>
        <sz val="8"/>
        <color theme="1"/>
        <rFont val="Tahoma"/>
        <family val="2"/>
      </rPr>
      <t xml:space="preserve"> y se recomienda al area para próximos seguimientos remitir los soportes documentales según la formulación planteada. </t>
    </r>
  </si>
  <si>
    <t>Profesional, especializada grado 03 de la Secretaría General - Abogado encargado del proceso</t>
  </si>
  <si>
    <r>
      <rPr>
        <b/>
        <sz val="8"/>
        <color theme="1"/>
        <rFont val="Tahoma"/>
        <family val="2"/>
      </rPr>
      <t xml:space="preserve">Reporte jurídica: </t>
    </r>
    <r>
      <rPr>
        <sz val="8"/>
        <color theme="1"/>
        <rFont val="Tahoma"/>
        <family val="2"/>
      </rPr>
      <t xml:space="preserve">Para adelantar cada proceso de contratación, el área interesada debe solicitar el CDP que ampara los recursos a favor de cada contrato y a su vez el área jurídica verifica que previo a efectuarse el proceso de selección, este cuenta con el CDP o CDP's correspondientes.  En el período reportado junio a noviembre de 2022, se  suscribieron 238 contratos resultado de contrataciones directa 228, tres (3) contratos producto de igual numero de invitaciones cerradas y siete (7) contratos provenientes  de tres (3) a convocatorias públicas de los cuales se revisó que estuvieran las correspondientes solicitudes de CDP y sus CDP's.
</t>
    </r>
    <r>
      <rPr>
        <b/>
        <sz val="8"/>
        <color theme="1"/>
        <rFont val="Tahoma"/>
        <family val="2"/>
      </rPr>
      <t xml:space="preserve">análisis OCI: </t>
    </r>
    <r>
      <rPr>
        <sz val="8"/>
        <color theme="1"/>
        <rFont val="Tahoma"/>
        <family val="2"/>
      </rPr>
      <t xml:space="preserve">Se recomienda al area revisar la formulación de la actividad de control. El soporte de la actividad desplegada debe ser apropiado para que se de cuenta del cumplimiento y ejecución, por lo que no es de recibo dejar las Resoluciones 044, 046 de 2021 y 007 de 2022 sean el único soporte del control. Es decir la existencia de dichas resoluciones no dan cuenta que se de el cumplimiento de la verificación propuestas. 
En similar sentido, se sugiere revisar que la causa raíz del riesgo no hace referencia a que el CDP es el documento indicativo de competencia para celebrar la contratación. Este riesgo presenta la misma situación del anterior, en cuanto que la causa inmediata y la causa raíz están ubicadas de manera contraria. El desconocimiento normativo es la situación mas evidente para entender el riesgo propuesto pero no contiene la base del mismo. 
También se avisa en este riesgo lo señalado previamente sobre la formulación del impacto. Por lo anterior se califica </t>
    </r>
    <r>
      <rPr>
        <b/>
        <sz val="8"/>
        <color theme="1"/>
        <rFont val="Tahoma"/>
        <family val="2"/>
      </rPr>
      <t>-En proceso-</t>
    </r>
    <r>
      <rPr>
        <sz val="8"/>
        <color theme="1"/>
        <rFont val="Tahoma"/>
        <family val="2"/>
      </rPr>
      <t xml:space="preserve">. </t>
    </r>
  </si>
  <si>
    <t>Se desarrollan oportunamente actividades de ajuste de la mano con el área y con el contratista en los casos de contratación directa. Para los procesos competitivos existen las etapas respectivas de resolución de situaciones que impidan la selección objetiva, al cabo de los cuales se genera la evaluación definitiva. 
Los soportes de trazabilidad en el proceso, para los casos de contratación directa en el drive, el software de gestión y correos electrónicos; para los casos de contratación por proceso competitivo, las evidencias reposan en el SECOP.</t>
  </si>
  <si>
    <r>
      <rPr>
        <b/>
        <sz val="8"/>
        <color rgb="FF000000"/>
        <rFont val="Tahoma"/>
        <family val="2"/>
      </rPr>
      <t xml:space="preserve">Reporte Jurídica: </t>
    </r>
    <r>
      <rPr>
        <sz val="8"/>
        <color rgb="FF000000"/>
        <rFont val="Tahoma"/>
        <family val="2"/>
      </rPr>
      <t xml:space="preserve">En el período reportado junio a noviembre de 2022, se suscribieron 238 contratos resultado de contrataciones directa 228, tres (3) contratos producto de igual numero de invitaciones cerradas y siete (7) contratos provenientes de tres (3) convocatorias, todos los procesos contractuales fueron adelantados conforme a los procedimientos establecidos en los Manuales de Contratación vigentes en el momento en que se adelantó cada proceso contractual, para ello se adelantó la revisión de los documentos precontractuales y demás.
</t>
    </r>
    <r>
      <rPr>
        <b/>
        <sz val="8"/>
        <color rgb="FF000000"/>
        <rFont val="Tahoma"/>
        <family val="2"/>
      </rPr>
      <t xml:space="preserve">Análisis OCI: </t>
    </r>
    <r>
      <rPr>
        <sz val="8"/>
        <color rgb="FF000000"/>
        <rFont val="Tahoma"/>
        <family val="2"/>
      </rPr>
      <t xml:space="preserve">El riesgo formulado esta calificado en la categoría de </t>
    </r>
    <r>
      <rPr>
        <i/>
        <sz val="8"/>
        <color rgb="FF000000"/>
        <rFont val="Tahoma"/>
        <family val="2"/>
      </rPr>
      <t>ejecución y administración de proceso</t>
    </r>
    <r>
      <rPr>
        <sz val="8"/>
        <color rgb="FF000000"/>
        <rFont val="Tahoma"/>
        <family val="2"/>
      </rPr>
      <t>, aun cuando en la causa inmediata contempla el vicio en la formación de la voluntad de la entidad. Con esta particularidad descrita, se sugiere analizar si el riesgo debería estar en la categoría de fraude interno. Esto debido a que la alteración de la voluntad y consentimiento de la entidad para la adjudicación de contratos contempla situaciones que pueden obedecer a conductas dolosas o culposas de los colaboradores que participen en el proceso contractual.
También se recomienda analizar si los proceso de contratación directa se ajustan al riesgo identificado toda vez que en esta tipología de proceso no existe la adjudicación. 
Se sugiere revisar también: la formulación del soporte de la actividad de control, el orden de la causa inmediata- causa raíz , los soportes que se remiten para dar cuenta del cumplimiento en los seguimientos y formulación del impacto propuesto. Se califica</t>
    </r>
    <r>
      <rPr>
        <b/>
        <sz val="8"/>
        <color rgb="FF000000"/>
        <rFont val="Tahoma"/>
        <family val="2"/>
      </rPr>
      <t xml:space="preserve"> -En proceso-</t>
    </r>
  </si>
  <si>
    <t>La documentación aportada por los contratistas goza de presunción de veracidad en desarrollo del principio de buena fe. No obstante, la entidad se reserva el derecho de verificación.
Se desarrollan oportunamente actividades de ajuste de la mano con el área y con el contratista en los casos de contratación directa (RP, ARL, póliza y comunicación de inicio). Para los procesos competitivos existen las etapas respectivas para que el contratista aporte los soportes (póliza) y la entidad realice lo propio (RP, acta de incido y comunicación de inicio).
Los soportes de trazabilidad en el proceso, para los casos de contratación directa en el drive, el software de gestión y correos electrónicos; para los casos de contratación por proceso competitivo, las evidencias reposan en el SECOP.</t>
  </si>
  <si>
    <r>
      <rPr>
        <b/>
        <sz val="8"/>
        <color theme="1"/>
        <rFont val="Tahoma"/>
        <family val="2"/>
      </rPr>
      <t xml:space="preserve">Reporte Jurídica: </t>
    </r>
    <r>
      <rPr>
        <sz val="8"/>
        <color theme="1"/>
        <rFont val="Tahoma"/>
        <family val="2"/>
      </rPr>
      <t xml:space="preserve">1. A la fecha no se ha realizado capacitación sobre el nuevo Manual de Contratación.  2 Se revisan todos los documentos precontractuales, para lo cual se utiliza como guía el formato denominado listado de documentos. En el período reportado junio a noviembre de 2022, se suscribieron 238 contratos resultado de contrataciones directa 228, tres (3) contratos producto de igual numero de invitaciones cerradas y siete (7) contratos provenientes de tres (3) convocatorias públicas. 
</t>
    </r>
    <r>
      <rPr>
        <b/>
        <sz val="8"/>
        <color theme="1"/>
        <rFont val="Tahoma"/>
        <family val="2"/>
      </rPr>
      <t xml:space="preserve">Análisis OCI: </t>
    </r>
    <r>
      <rPr>
        <sz val="8"/>
        <color theme="1"/>
        <rFont val="Tahoma"/>
        <family val="2"/>
      </rPr>
      <t xml:space="preserve">En primer lugar se evidencia ambigüedades en el reporte del area. En este riesgo reportan que no se adelantaron capacitaciones sobre el nuevo manual de contratación, mientras que en el riesgo AGJC-RG-002 reportan dos capacitaciones sobre estudios previos teniendo en cuenta el nuevo manual de contratación. 
En segundo lugar se sugiere revisar la redacción del riesgo. La posible afectación económica con el incumplimiento de las obligaciones contractuales se puede dar por causas distintas a las propuestas en la causa inmediata y raíz. De igual manera estas dos presentan la misma situación descrita en riesgos anteriores, es decir la causa inmediata es la causa raíz y esta segunda es la primera. 
También se recomienda revisar el soporte de la actividad de control formulado. El manual de contratación no es el documento idóneo para evidenciar el cumplimiento de las actividades de control. El listado de documentos da cuenta de los documentos que requiere la entidad para iniciar el proceso contractual, pero no refleja el cumplimiento de los requisitos de ejecución, tal como lo señala el riesgo. De acuerdo al manual de contratación vigente son requisitos de ejecución: el Registro presupuestal expedido, el certificado expedido por la ARL y la aprobación de la póliza.  Se califica </t>
    </r>
    <r>
      <rPr>
        <b/>
        <sz val="8"/>
        <color theme="1"/>
        <rFont val="Tahoma"/>
        <family val="2"/>
      </rPr>
      <t>-En proceso-</t>
    </r>
  </si>
  <si>
    <t>La póliza aportada por el contratista goza de presunción de autenticidad.
Los ajustes y observaciones realizadas al documento son solucionadas por el contratista en coordinación con el área requirente.
Se deja trazabilidad en el software de gestión contractual.</t>
  </si>
  <si>
    <t>Verificar que las garantías constituidas por los Contratistas cumplan con las exigencias de la Entidad, en caso contrario requerir las correcciones a que haya lugar.</t>
  </si>
  <si>
    <t>Actas de aprobación de las garantías.</t>
  </si>
  <si>
    <t>Se remite una muestra de los correos se da cuenta de la revisión y aprobación de las pólizas de algunos de los contratos suscritos por el canal.</t>
  </si>
  <si>
    <r>
      <rPr>
        <b/>
        <sz val="8"/>
        <color theme="1"/>
        <rFont val="Tahoma"/>
        <family val="2"/>
      </rPr>
      <t xml:space="preserve">Reporte Jurídica: </t>
    </r>
    <r>
      <rPr>
        <sz val="8"/>
        <color theme="1"/>
        <rFont val="Tahoma"/>
        <family val="2"/>
      </rPr>
      <t xml:space="preserve">El área jurídica adelanta la revisión de las pólizas exigidas a los contratistas para garantizar el cumplimiento de sus obligaciones, es preciso señalar que a partir de la nueva versión del manual de contratación adoptado Resolución No. 125 del 27 de julio de 2022, no se exigirán garantías de ninguna índole para la contratación de coproducciones internacionales ni para los contratos cuya cuantía sea inferior a 20 SMLMV, salvo que así lo considere el área solicitante, de lo cual se deberá dar cuenta en el estudio previo. Es necesario indicar que en los contratos en que se requirió la constitución de garantía, se adelantó la revisión y aprobación de las mismas  dado que hacen parte de los requisitos de ejecución de los contratos, es decir, que los contratos que requieran garantías no podrán iniciar su ejecución hasta que cuenten con las mismas y éstas sean debidamente revisadas y aprobadas por la entidad.
</t>
    </r>
    <r>
      <rPr>
        <b/>
        <sz val="8"/>
        <color theme="1"/>
        <rFont val="Tahoma"/>
        <family val="2"/>
      </rPr>
      <t xml:space="preserve">Análisis OCI: </t>
    </r>
    <r>
      <rPr>
        <sz val="8"/>
        <color theme="1"/>
        <rFont val="Tahoma"/>
        <family val="2"/>
      </rPr>
      <t>Este riesgo hace parte del anterior toda vez que esta enfocado a la verificación del cumplimiento de los requisitos de ejecución. Asi mismo se avisa que el soporte de la actividad de control menciona el acta de aprobación de póliza. Documento que en el area jurídica en reiteradas oportunidades a avisado que ya no se esta utilizando pues las aprobaciones de pólizas de seguro se da a través de  SECOP. se recomienda revisar la formulación. 
También se sugiere revisar el riego formulado porque el impacto no establece las posibles consecuencias ante una materialización del riesgo. Asi mismo revisar el atributo de eficiencia ya que la categoría de Detectivo no se adecua a lo establecido en el riesgo y actividad de control. Se califica</t>
    </r>
    <r>
      <rPr>
        <b/>
        <sz val="8"/>
        <color theme="1"/>
        <rFont val="Tahoma"/>
        <family val="2"/>
      </rPr>
      <t xml:space="preserve"> -En proceso-</t>
    </r>
    <r>
      <rPr>
        <sz val="8"/>
        <color theme="1"/>
        <rFont val="Tahoma"/>
        <family val="2"/>
      </rPr>
      <t xml:space="preserve">
</t>
    </r>
  </si>
  <si>
    <t>Realizar actividades de planeación adecuadas, ajustando los análisis del sector y sus componentes de mercado al momento de la contratación. Se actúa conforme al AGJC-CN-MN-001 MANUAL DE CONTRATACIÓN Capítulo II ETAPA PRECONTRACTUAL, Capitulo III ETAPA CONTRACTUAL y Resolución 031-2019.
Dentro de las actividades de control y seguimiento  desplegadas por el Supervisor a las actividades realizadas por los Contratistas para que cumplan sus obligaciones contractuales, se deben verificar que no se produzcan hechos que conduzcan a un desequilibrio contractual y debe ponerlos en conocimiento de la Entidad.</t>
  </si>
  <si>
    <t xml:space="preserve">La información es confiable porque proviene del seguimiento que adelanta el Supervisor a las actividades que realiza el Contratista para dar cumplimiento a sus obligaciones contractuales y que le van a permitir determinar si se dan hechos que configuran un desequilibrio contractual. 
Las observaciones realizadas por el Supervisor en razón a hechos que podrían ocasionar desequilibrio económico deben ser resueltas en forma oportuna durante la ejecución contractual a efectos de sanear tales vicios y de esta forma evitar demandas a la entidad.  
El supervisor y la entidad deben dejar evidencia de las actividades de control adelantadas para evitar un desequilibrio económico del contrato, tales como informes de supervisión, actos administrativos entre otros. </t>
  </si>
  <si>
    <r>
      <rPr>
        <b/>
        <sz val="8"/>
        <color theme="1"/>
        <rFont val="Tahoma"/>
        <family val="2"/>
      </rPr>
      <t xml:space="preserve">Reporte Jurídica: </t>
    </r>
    <r>
      <rPr>
        <sz val="8"/>
        <color theme="1"/>
        <rFont val="Tahoma"/>
        <family val="2"/>
      </rPr>
      <t xml:space="preserve">Los supervisores como parte de sus funciones adelantan el seguimiento al cumplimiento de las obligaciones por parte de los contratistas, en razón de lo cual, realizan conforme a lo pactado en el contrato informes que dan cuenta de la ejecución contractual-. En la entidad, en el caso para las personas naturales se presentan informes de actividades mensuales (contratistas), los cuales se adjuntan con sus cuentas de cobro e igualmente, los certificados de cierre contractual, una vez finalizado el plazo contractual y para las personas jurídicas elaboran el certificado de cierre contractual. Es preciso señalar que el certificado de cierre contractual corresponde a lo que anteriormente se denominaba informe final de supervisión..  
</t>
    </r>
    <r>
      <rPr>
        <b/>
        <sz val="8"/>
        <color theme="1"/>
        <rFont val="Tahoma"/>
        <family val="2"/>
      </rPr>
      <t xml:space="preserve">Análisis OCI: </t>
    </r>
    <r>
      <rPr>
        <sz val="8"/>
        <color theme="1"/>
        <rFont val="Tahoma"/>
        <family val="2"/>
      </rPr>
      <t xml:space="preserve">Sobre este riesgo se avisa que las actividades de control contemplan el segundo componente del control propuesto, es decir, el seguimiento por parte de la supervisión contractual. No hay desarrollo en las actividades de control encaminadas a verificar la elaboración de los estudios previos. 
También es importante recordar lo avisado en el informe de auditoria al proceso de gestión contractual de esta vigencia, en particular al contrato 664 de 2021. 
En cuanto a los soportes remitidos se informa que se aportaron certificados de cierres contractuales, no informes de seguimiento. Se recomienda que en los contratos a celebrar se tenga presente este riesgo identificado y por ende se pacte la elaboración de informes de seguimiento a cargo de la supervisión. 
Respecto al indicador propuesto, se recomienda ajustar la redacción. Se califica </t>
    </r>
    <r>
      <rPr>
        <b/>
        <sz val="8"/>
        <color theme="1"/>
        <rFont val="Tahoma"/>
        <family val="2"/>
      </rPr>
      <t>-En proceso-</t>
    </r>
  </si>
  <si>
    <t>por deficiencias en  el procedimiento de liquidación de los contratos o convenios</t>
  </si>
  <si>
    <t xml:space="preserve">Ejecutar AGJC-CN-MN-001 MANUAL DE CONTRATACIÓN ETAPA POSCONTRACTUAL y Resolución 031-2019. El supervisor debe emitir un informe o acta de cierre contractual que contenga toda la información que de cuenta de la realidad de la ejecución contractual y a su vez, el abogado utiliza esa información como insumo para elaborar el acta de liquidación. 
Tanto las actividades efectuadas por el Supervisor previo a la liquidación como aquellas adelantadas por el abogado al momento de realizar la liquidación son suficientes para garantizar que no suceda el riesgo. </t>
  </si>
  <si>
    <r>
      <rPr>
        <b/>
        <sz val="8"/>
        <color theme="1"/>
        <rFont val="Tahoma"/>
        <family val="2"/>
      </rPr>
      <t xml:space="preserve">Reporte Jurídica: </t>
    </r>
    <r>
      <rPr>
        <sz val="8"/>
        <color theme="1"/>
        <rFont val="Tahoma"/>
        <family val="2"/>
      </rPr>
      <t xml:space="preserve">El área jurídica ha venido trabajando en adelantar la liquidaciones de los contratos correspondientes a vigencias anteriores 2019 en adelante.  De tal manera se  ha procedido a elaborar las actas de liquidaciones una vez son recibidos las certificaciones de cierre contractual señalando que se requiere el trámite de liquidación.
</t>
    </r>
    <r>
      <rPr>
        <b/>
        <sz val="8"/>
        <color theme="1"/>
        <rFont val="Tahoma"/>
        <family val="2"/>
      </rPr>
      <t xml:space="preserve">Análisis OCI:  </t>
    </r>
    <r>
      <rPr>
        <sz val="8"/>
        <color theme="1"/>
        <rFont val="Tahoma"/>
        <family val="2"/>
      </rPr>
      <t xml:space="preserve">En cuanto a la formulación del riesgo se avisa que no cumple con el atributo de eficiencia correspondiente. El control esta identificado como Detectivo pero lo formulado va encaminado  a combatir las causas del riesgo. Esto permite avisar que en este riesgo se encuentra que la causa raíz inmediata y la causa inmediata están cambiadas. Se sugiere revisar. 
Respecto al indicador propuesto, se recomienda ajustar la redacción. Se califica </t>
    </r>
    <r>
      <rPr>
        <b/>
        <sz val="8"/>
        <color theme="1"/>
        <rFont val="Tahoma"/>
        <family val="2"/>
      </rPr>
      <t>-En proceso-</t>
    </r>
  </si>
  <si>
    <t>Ejecutar AGJC-CN-MN-001 MANUAL DE CONTRATACIÓN ETAPA POSCONTRACTUAL y Resolución 031-2019.
El Supervisor del contrato además de elaborar el informe final de supervisión o acta de cierre contractual, debe solicitar a la Coordinación Jurídica se proceda a realizar la liquidación contractual y esta última debe realizar el acta requerida dentro de los términos pactados o legales establecidos, de tal forma que se eviten incumplir con esos plazos dispuestos en el contrato y en la ley.</t>
  </si>
  <si>
    <t>Todas las observaciones deben ser identificadas y resueltas de manera oportuna, de tal forma que, el trámite de liquidación del contrato no se vea afectado por las mismas y asi el contrato pueda ser liquidado en la oportunidad contractual o legal dispuesta para ello.
Los supervisores y abogados encargados del trámite de liquidación deben dejar evidencia del control que efectúan sobre las actividades que efectúan para realizar esa actividad, de tal forma, que  cualquier persona que revise el expediente contractual pueda tener claridad frente a las actuaciones adelantadas por el Supervisor y el abogado para llevar a cabo y culminar tal actividad dentro de los términos pactados o legales determinados para ello.</t>
  </si>
  <si>
    <r>
      <rPr>
        <b/>
        <sz val="8"/>
        <color theme="1"/>
        <rFont val="Tahoma"/>
        <family val="2"/>
      </rPr>
      <t xml:space="preserve">Reporte Jurídica: </t>
    </r>
    <r>
      <rPr>
        <sz val="8"/>
        <color theme="1"/>
        <rFont val="Tahoma"/>
        <family val="2"/>
      </rPr>
      <t xml:space="preserve">El área jurídica ha venido trabajando en adelantar la liquidaciones de los contratos correspondientes a vigencias anteriores 2019 en adelante.  De tal manera se  ha procedido a elaborar las actas de liquidaciones una vez son recibidos las certificaciones de cierre contractual señalando que se requiere el trámite de liquidación.
</t>
    </r>
    <r>
      <rPr>
        <b/>
        <sz val="8"/>
        <color theme="1"/>
        <rFont val="Tahoma"/>
        <family val="2"/>
      </rPr>
      <t xml:space="preserve">Análisis OCI:  </t>
    </r>
    <r>
      <rPr>
        <sz val="8"/>
        <color theme="1"/>
        <rFont val="Tahoma"/>
        <family val="2"/>
      </rPr>
      <t xml:space="preserve">En cuanto a la formulación del riesgo se avisa que no cumple con el atributo de eficiencia correspondiente. El riego esta identificado como Detectivo pero lo formulado va encaminado  a combatir las causas del riesgo. Esto permite avisar que en este riesgo se encuentra que la causa raíz inmediata y la causa inmediata están cambiadas. Se sugiere revisar. 
Respecto al indicador propuesto, se recomienda ajustar la redacción. Se califica </t>
    </r>
    <r>
      <rPr>
        <b/>
        <sz val="8"/>
        <color theme="1"/>
        <rFont val="Tahoma"/>
        <family val="2"/>
      </rPr>
      <t>-En proceso-</t>
    </r>
  </si>
  <si>
    <t>La auxiliar de atención al ciudadano o quien haga sus veces</t>
  </si>
  <si>
    <t>1. Socializar el procedimiento a todas las áreas de la entidad cada vez que se realicen las capacitaciones a los colaboradores de a entidad o cuando se presente un cambio en el procedimiento. 
2. Solicitar el ajuste en la página web de la sección de "defensoría de las audiencias" en lo referente con los criterios a tener en cuenta para utilizar dicho espacio de comunicación, g cada vez que se presente un cambio en este espacio y/o con las personas que intervienen en el. 
3.Publicar mensajes en los canales de comunicación internos (intranet y correo institucional) sobre los distintos tipos de canales de atención a la ciudadanía disponibles en el Canal.</t>
  </si>
  <si>
    <r>
      <t xml:space="preserve">Reporte At. Ciudadano: </t>
    </r>
    <r>
      <rPr>
        <sz val="8"/>
        <color theme="1"/>
        <rFont val="Tahoma"/>
        <family val="2"/>
      </rPr>
      <t xml:space="preserve">1. No se han realizado cambios en el procedimiento ni se han realizado capacitaciones a los servidores, sin embargo se hizo por correo electrónico un recordatorio a algunas áreas para que apliquen el procedimiento.
2. Respecto al punto dos, fue realizado con anterioridad. 3. Se publicó por el boletín de comunicaciones los canales de atención que tiene la entidad.
</t>
    </r>
    <r>
      <rPr>
        <b/>
        <sz val="8"/>
        <color theme="1"/>
        <rFont val="Tahoma"/>
        <family val="2"/>
      </rPr>
      <t xml:space="preserve">Análisis OCI: </t>
    </r>
    <r>
      <rPr>
        <sz val="8"/>
        <color theme="1"/>
        <rFont val="Tahoma"/>
        <family val="2"/>
      </rPr>
      <t xml:space="preserve">Teniendo en cuenta lo remitido por el área se evidencia el correo de socialización del Procedimiento de atención y respuesta a requerimientos de la ciudadanía, así como socialización de los canales de atención que dispone Capital para atención a la ciudadanía. Es importante que el área tenga en cuenta que la implementación de controles y de los planes de tratamiento identificados de manera constante permiten fortalecer y mitigar la materialización de los riesgos asociados al proceso. De igual manera, se hace necesario que realice ajustes de redacción de los controles de conformidad con las herramientas disponibles en materia de riesgos del canal. </t>
    </r>
    <r>
      <rPr>
        <b/>
        <sz val="8"/>
        <color theme="1"/>
        <rFont val="Tahoma"/>
        <family val="2"/>
      </rPr>
      <t xml:space="preserve">
</t>
    </r>
    <r>
      <rPr>
        <sz val="8"/>
        <color theme="1"/>
        <rFont val="Tahoma"/>
        <family val="2"/>
      </rPr>
      <t>De conformidad con lo anterior se califica la acción</t>
    </r>
    <r>
      <rPr>
        <b/>
        <sz val="8"/>
        <color theme="1"/>
        <rFont val="Tahoma"/>
        <family val="2"/>
      </rPr>
      <t xml:space="preserve"> "En Proceso". </t>
    </r>
  </si>
  <si>
    <t>Diariamente se revisa el formato AAUT-FT-008
SEGUIMIENTO Y CONTROL DE PQRS sobre las peticiones pendientes de respuesta, con el fin de garantizar la oportunidad en estas.
En caso de que alguna petición esté vencida se envía un correo al área encargada de su respuesta para que den respuesta ese mismo día. Cabe aclarar que desde el área de Atención al Ciudadano se da un tiempo estimado de respuesta inferior al establecido por la Ley con el fin de evitar dar cierre a las peticiones extemporáneamente.</t>
  </si>
  <si>
    <r>
      <t xml:space="preserve">Reporte At. Ciudadano: </t>
    </r>
    <r>
      <rPr>
        <sz val="8"/>
        <color theme="1"/>
        <rFont val="Tahoma"/>
        <family val="2"/>
      </rPr>
      <t xml:space="preserve">Se han registrado y atendido todas las PQRS durante el periodo del reporte, así mismo, se ha revisado periódicamente la herramienta de seguimiento y control con el fin de dar respuesta oportuna a los requerimientos de la ciudadanía.
</t>
    </r>
    <r>
      <rPr>
        <b/>
        <sz val="8"/>
        <color theme="1"/>
        <rFont val="Tahoma"/>
        <family val="2"/>
      </rPr>
      <t xml:space="preserve">Análisis OCI: </t>
    </r>
    <r>
      <rPr>
        <sz val="8"/>
        <color theme="1"/>
        <rFont val="Tahoma"/>
        <family val="2"/>
      </rPr>
      <t xml:space="preserve">No se remiten soportes por parte del área en el que se evidencie el seguimiento periódico de la herramienta AAUT-FT-008, así como tampoco de correos de recordatorio sobre la respuesta de las peticiones por fuera de los tiempos establecidos. Sin embargo, se evidencia la publicación mensual de los seguimientos adelantados a las peticiones gestionadas. </t>
    </r>
    <r>
      <rPr>
        <b/>
        <sz val="8"/>
        <color theme="1"/>
        <rFont val="Tahoma"/>
        <family val="2"/>
      </rPr>
      <t xml:space="preserve"> </t>
    </r>
    <r>
      <rPr>
        <sz val="8"/>
        <color theme="1"/>
        <rFont val="Tahoma"/>
        <family val="2"/>
      </rPr>
      <t xml:space="preserve">Teniendo en cuenta lo anterior, no es posible evaluar la ejecución del control, por lo que se recuerda al área que la implementación de controles y de los planes de tratamiento identificados de manera constante permiten fortalecer los controles y mitigar la materialización de los riesgos asociados al proceso.
De conformidad con lo anterior se califica la acción </t>
    </r>
    <r>
      <rPr>
        <b/>
        <sz val="8"/>
        <color theme="1"/>
        <rFont val="Tahoma"/>
        <family val="2"/>
      </rPr>
      <t xml:space="preserve">"En Proceso". </t>
    </r>
  </si>
  <si>
    <t>Por actividades imprevistas fuera del tiempo de elaboración del Plan Anual de Auditoría que sean requeridas por la Alta Dirección y/o emisión de normatividad que determine obligación de reportar nuevos informes que modifiquen la programación inicial, así como por la falta de programación de recursos (financieros y humanos), deficiencias técnicas en la elaboración del Plan Anual de Auditorías, el  desconocimiento de requerimientos o acompañamientos, la falta de seguimiento por parte de la Oficina de Control Interno y finalmente debilidades en las competencias del equipo de la Oficina de Control interno (formación, educación, experiencia) para llevar a cabo auditorías y/o seguimientos.</t>
  </si>
  <si>
    <t xml:space="preserve">Herramienta revisada y/o actualizada 
Acta de Reunión </t>
  </si>
  <si>
    <t>1. Realizar seguimientos periódicos a las actividades programadas en el Plan Anual de Auditoría de la vigencia y de conformidad con los resultados de los mismos evaluar si es necesario realizar modificaciones durante la vigencia al Plan Anual de Auditorías.</t>
  </si>
  <si>
    <t>Actas de reunión del Comité Institucional de Coordinación de Control Interno. 
Seguimiento a las actividades programadas a través de verificaciones internas (Herramienta de seguimiento interna)</t>
  </si>
  <si>
    <r>
      <t xml:space="preserve">Reporte OCI: </t>
    </r>
    <r>
      <rPr>
        <sz val="8"/>
        <color theme="1"/>
        <rFont val="Tahoma"/>
        <family val="2"/>
      </rPr>
      <t xml:space="preserve">Durante el periodo comprendido entre el 1 de septiembre y el 30 de noviembre no se adelantaron comités de coordinación de control interno. Por otro lado, se adelanta el seguimiento a las actividades de manera mensual las cuales se consignan en la herramienta determinada para tal fin; teniendo en cuenta el periodo evaluado se han registrado tres (3) seguimientos. De conformidad con lo anterior, se califica la acción </t>
    </r>
    <r>
      <rPr>
        <b/>
        <sz val="8"/>
        <color theme="1"/>
        <rFont val="Tahoma"/>
        <family val="2"/>
      </rPr>
      <t xml:space="preserve">"En Proceso". </t>
    </r>
  </si>
  <si>
    <t>de conformidad con los lineamientos establecidos en el  "CCSE-IN-001 - Instructivo para la atención de requerimientos a entes externos de control" mediante el seguimiento periódico y posterior socialización de los resultados obtenidos.</t>
  </si>
  <si>
    <r>
      <t xml:space="preserve">Reporte OCI: </t>
    </r>
    <r>
      <rPr>
        <sz val="8"/>
        <color theme="1"/>
        <rFont val="Tahoma"/>
        <family val="2"/>
      </rPr>
      <t xml:space="preserve">El instructivo fue remitido para revisión del profesional asignado vía correo electrónico el 14 de septiembre de 2022. De conformidad con lo anterior, se califica la acción </t>
    </r>
    <r>
      <rPr>
        <b/>
        <sz val="8"/>
        <color theme="1"/>
        <rFont val="Tahoma"/>
        <family val="2"/>
      </rPr>
      <t xml:space="preserve">"En Proceso". </t>
    </r>
  </si>
  <si>
    <r>
      <t xml:space="preserve">Reporte OCI: </t>
    </r>
    <r>
      <rPr>
        <sz val="8"/>
        <color theme="1"/>
        <rFont val="Tahoma"/>
        <family val="2"/>
      </rPr>
      <t xml:space="preserve">Se adelantaron capacitaciones en el marco de la gestión del fraude y herramientas de integridad durante el periodo de evaluación, así mismo, se realizó la revisión del Manual de Auditoría el cual fue remitido vía correo electrónico durante noviembre de 2022. Por otro lado, se adelantó la revisión, ajuste y publicación de la nueva versión del Código de ética para auditores internos durante septiembre de 2022. 
Teniendo en cuenta lo anterior, se califica la acción </t>
    </r>
    <r>
      <rPr>
        <b/>
        <sz val="8"/>
        <color theme="1"/>
        <rFont val="Tahoma"/>
        <family val="2"/>
      </rPr>
      <t xml:space="preserve">"En Proceso". </t>
    </r>
  </si>
  <si>
    <t>cumpliendo los requisitos establecidos en el "CCSE-MN-001 MANUAL DE AUDITORÍA INTERNA", aquellos que cumplan con las características serán firmados y remitidos a las partes interesadas para su conocimiento y aquellos que no cumplan se devuelven al profesional con el fin de adelantar las modificaciones requeridas.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</si>
</sst>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0.0%"/>
  </numFmts>
  <fonts count="36">
    <font>
      <sz val="11"/>
      <color theme="1"/>
      <name val="Calibri"/>
      <family val="2"/>
      <scheme val="minor"/>
    </font>
    <font>
      <b/>
      <sz val="11"/>
      <color theme="1"/>
      <name val="Calibri"/>
      <family val="2"/>
      <scheme val="minor"/>
    </font>
    <font>
      <sz val="10"/>
      <name val="Arial"/>
      <family val="2"/>
    </font>
    <font>
      <i/>
      <sz val="10"/>
      <name val="Arial"/>
      <family val="2"/>
    </font>
    <font>
      <b/>
      <sz val="10"/>
      <name val="Arial"/>
      <family val="2"/>
    </font>
    <font>
      <b/>
      <sz val="11"/>
      <name val="Arial"/>
      <family val="2"/>
    </font>
    <font>
      <sz val="11"/>
      <name val="Arial"/>
      <family val="2"/>
    </font>
    <font>
      <sz val="10"/>
      <name val="Arial"/>
      <family val="2"/>
    </font>
    <font>
      <sz val="10"/>
      <color theme="1"/>
      <name val="Arial"/>
      <family val="2"/>
    </font>
    <font>
      <sz val="9"/>
      <color theme="1"/>
      <name val="Arial"/>
      <family val="2"/>
    </font>
    <font>
      <sz val="11"/>
      <color theme="1"/>
      <name val="Calibri"/>
      <family val="2"/>
      <scheme val="minor"/>
    </font>
    <font>
      <b/>
      <sz val="9"/>
      <color rgb="FF000000"/>
      <name val="Arial"/>
      <family val="2"/>
    </font>
    <font>
      <sz val="9"/>
      <color theme="1"/>
      <name val="Symbol"/>
      <family val="1"/>
      <charset val="2"/>
    </font>
    <font>
      <sz val="9"/>
      <color rgb="FF000000"/>
      <name val="Arial"/>
      <family val="2"/>
    </font>
    <font>
      <sz val="9"/>
      <color rgb="FFFF0000"/>
      <name val="Arial"/>
      <family val="2"/>
    </font>
    <font>
      <sz val="8"/>
      <name val="Arial"/>
      <family val="2"/>
    </font>
    <font>
      <b/>
      <sz val="8"/>
      <color theme="1"/>
      <name val="Tahoma"/>
      <family val="2"/>
    </font>
    <font>
      <b/>
      <sz val="10"/>
      <color theme="1"/>
      <name val="Tahoma"/>
      <family val="2"/>
    </font>
    <font>
      <sz val="10"/>
      <color theme="1"/>
      <name val="Tahoma"/>
      <family val="2"/>
    </font>
    <font>
      <sz val="8"/>
      <color theme="1"/>
      <name val="Tahoma"/>
      <family val="2"/>
    </font>
    <font>
      <b/>
      <sz val="8"/>
      <name val="Tahoma"/>
      <family val="2"/>
    </font>
    <font>
      <b/>
      <sz val="8"/>
      <color theme="0"/>
      <name val="Tahoma"/>
      <family val="2"/>
    </font>
    <font>
      <sz val="8"/>
      <name val="Tahoma"/>
      <family val="2"/>
    </font>
    <font>
      <b/>
      <sz val="12"/>
      <color theme="1"/>
      <name val="Tahoma"/>
      <family val="2"/>
    </font>
    <font>
      <sz val="8"/>
      <color theme="1"/>
      <name val="Arial"/>
      <family val="2"/>
    </font>
    <font>
      <b/>
      <sz val="8"/>
      <color theme="1"/>
      <name val="Arial"/>
      <family val="2"/>
    </font>
    <font>
      <b/>
      <sz val="8"/>
      <name val="Arial"/>
      <family val="2"/>
    </font>
    <font>
      <sz val="12"/>
      <color theme="1"/>
      <name val="Tahoma"/>
      <family val="2"/>
    </font>
    <font>
      <sz val="8"/>
      <color rgb="FF00B050"/>
      <name val="Tahoma"/>
      <family val="2"/>
    </font>
    <font>
      <sz val="8"/>
      <color rgb="FFFF0000"/>
      <name val="Tahoma"/>
      <family val="2"/>
    </font>
    <font>
      <b/>
      <sz val="7"/>
      <color theme="1"/>
      <name val="Tahoma"/>
      <family val="2"/>
    </font>
    <font>
      <i/>
      <sz val="8"/>
      <color theme="1"/>
      <name val="Tahoma"/>
      <family val="2"/>
    </font>
    <font>
      <sz val="8"/>
      <color rgb="FF000000"/>
      <name val="Tahoma"/>
      <family val="2"/>
    </font>
    <font>
      <b/>
      <sz val="8"/>
      <color rgb="FF000000"/>
      <name val="Tahoma"/>
      <family val="2"/>
    </font>
    <font>
      <i/>
      <sz val="8"/>
      <color rgb="FF000000"/>
      <name val="Tahoma"/>
      <family val="2"/>
    </font>
    <font>
      <sz val="8"/>
      <color rgb="FF000000"/>
      <name val="Docs-Tahoma"/>
    </font>
  </fonts>
  <fills count="45">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rgb="FFBFBFBF"/>
        <bgColor indexed="64"/>
      </patternFill>
    </fill>
    <fill>
      <patternFill patternType="solid">
        <fgColor rgb="FFFFFF00"/>
        <bgColor indexed="64"/>
      </patternFill>
    </fill>
    <fill>
      <patternFill patternType="solid">
        <fgColor rgb="FFFF6600"/>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9"/>
        <bgColor indexed="64"/>
      </patternFill>
    </fill>
    <fill>
      <patternFill patternType="solid">
        <fgColor theme="9" tint="0.79998168889431442"/>
        <bgColor indexed="64"/>
      </patternFill>
    </fill>
    <fill>
      <patternFill patternType="solid">
        <fgColor rgb="FFFFFFFF"/>
        <bgColor rgb="FFFFFFFF"/>
      </patternFill>
    </fill>
    <fill>
      <patternFill patternType="solid">
        <fgColor theme="4"/>
        <bgColor theme="4"/>
      </patternFill>
    </fill>
    <fill>
      <patternFill patternType="solid">
        <fgColor theme="5"/>
        <bgColor theme="5"/>
      </patternFill>
    </fill>
    <fill>
      <patternFill patternType="solid">
        <fgColor rgb="FF00B050"/>
        <bgColor rgb="FF00B050"/>
      </patternFill>
    </fill>
    <fill>
      <patternFill patternType="solid">
        <fgColor theme="8"/>
        <bgColor theme="8"/>
      </patternFill>
    </fill>
    <fill>
      <patternFill patternType="solid">
        <fgColor theme="9"/>
        <bgColor theme="9"/>
      </patternFill>
    </fill>
    <fill>
      <patternFill patternType="solid">
        <fgColor rgb="FFC6D9F0"/>
        <bgColor rgb="FFC6D9F0"/>
      </patternFill>
    </fill>
    <fill>
      <patternFill patternType="solid">
        <fgColor rgb="FFF2DBDB"/>
        <bgColor rgb="FFF2DBDB"/>
      </patternFill>
    </fill>
    <fill>
      <patternFill patternType="solid">
        <fgColor rgb="FFEAF1DD"/>
        <bgColor rgb="FFEAF1DD"/>
      </patternFill>
    </fill>
    <fill>
      <patternFill patternType="solid">
        <fgColor rgb="FFDAEEF3"/>
        <bgColor rgb="FFDAEEF3"/>
      </patternFill>
    </fill>
    <fill>
      <patternFill patternType="solid">
        <fgColor rgb="FFFDE9D9"/>
        <bgColor rgb="FFFDE9D9"/>
      </patternFill>
    </fill>
    <fill>
      <patternFill patternType="solid">
        <fgColor rgb="FF92D050"/>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2" tint="-0.499984740745262"/>
        <bgColor rgb="FF3366CC"/>
      </patternFill>
    </fill>
    <fill>
      <patternFill patternType="solid">
        <fgColor theme="9" tint="-0.249977111117893"/>
        <bgColor rgb="FF3366CC"/>
      </patternFill>
    </fill>
    <fill>
      <patternFill patternType="solid">
        <fgColor rgb="FF3366CC"/>
        <bgColor rgb="FF3366CC"/>
      </patternFill>
    </fill>
    <fill>
      <patternFill patternType="solid">
        <fgColor theme="8" tint="-0.249977111117893"/>
        <bgColor rgb="FF3366CC"/>
      </patternFill>
    </fill>
    <fill>
      <patternFill patternType="solid">
        <fgColor theme="8" tint="-0.249977111117893"/>
        <bgColor indexed="64"/>
      </patternFill>
    </fill>
    <fill>
      <patternFill patternType="solid">
        <fgColor theme="3" tint="-0.249977111117893"/>
        <bgColor rgb="FF3366CC"/>
      </patternFill>
    </fill>
    <fill>
      <patternFill patternType="solid">
        <fgColor theme="2" tint="-9.9978637043366805E-2"/>
        <bgColor rgb="FFE2ECFD"/>
      </patternFill>
    </fill>
    <fill>
      <patternFill patternType="solid">
        <fgColor theme="9" tint="0.59999389629810485"/>
        <bgColor rgb="FFE2ECFD"/>
      </patternFill>
    </fill>
    <fill>
      <patternFill patternType="solid">
        <fgColor rgb="FFE2ECFD"/>
        <bgColor rgb="FFE2ECFD"/>
      </patternFill>
    </fill>
    <fill>
      <patternFill patternType="solid">
        <fgColor theme="8" tint="0.39997558519241921"/>
        <bgColor rgb="FFE2ECFD"/>
      </patternFill>
    </fill>
    <fill>
      <patternFill patternType="solid">
        <fgColor rgb="FFFFC000"/>
        <bgColor indexed="64"/>
      </patternFill>
    </fill>
    <fill>
      <patternFill patternType="solid">
        <fgColor rgb="FFFFF871"/>
        <bgColor indexed="64"/>
      </patternFill>
    </fill>
    <fill>
      <patternFill patternType="solid">
        <fgColor rgb="FFFF3300"/>
        <bgColor indexed="64"/>
      </patternFill>
    </fill>
  </fills>
  <borders count="110">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right/>
      <top/>
      <bottom style="thin">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medium">
        <color rgb="FF000000"/>
      </top>
      <bottom style="thin">
        <color indexed="64"/>
      </bottom>
      <diagonal/>
    </border>
    <border>
      <left/>
      <right style="thin">
        <color rgb="FF000000"/>
      </right>
      <top style="medium">
        <color rgb="FF000000"/>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thin">
        <color rgb="FF000000"/>
      </left>
      <right style="medium">
        <color indexed="64"/>
      </right>
      <top style="medium">
        <color rgb="FF000000"/>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top style="medium">
        <color rgb="FF000000"/>
      </top>
      <bottom style="thin">
        <color rgb="FF000000"/>
      </bottom>
      <diagonal/>
    </border>
    <border>
      <left/>
      <right style="medium">
        <color indexed="64"/>
      </right>
      <top style="medium">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left style="medium">
        <color rgb="FF000000"/>
      </left>
      <right style="medium">
        <color indexed="64"/>
      </right>
      <top style="medium">
        <color rgb="FF000000"/>
      </top>
      <bottom/>
      <diagonal/>
    </border>
    <border>
      <left style="thin">
        <color rgb="FF000000"/>
      </left>
      <right style="medium">
        <color rgb="FF000000"/>
      </right>
      <top/>
      <bottom style="medium">
        <color indexed="64"/>
      </bottom>
      <diagonal/>
    </border>
    <border>
      <left style="medium">
        <color rgb="FF000000"/>
      </left>
      <right style="medium">
        <color indexed="64"/>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thin">
        <color rgb="FF000000"/>
      </top>
      <bottom/>
      <diagonal/>
    </border>
    <border>
      <left/>
      <right/>
      <top style="thin">
        <color rgb="FF000000"/>
      </top>
      <bottom/>
      <diagonal/>
    </border>
    <border>
      <left style="thin">
        <color rgb="FF000000"/>
      </left>
      <right/>
      <top style="thin">
        <color rgb="FF000000"/>
      </top>
      <bottom/>
      <diagonal/>
    </border>
    <border>
      <left/>
      <right style="medium">
        <color indexed="64"/>
      </right>
      <top style="thin">
        <color rgb="FF000000"/>
      </top>
      <bottom/>
      <diagonal/>
    </border>
    <border>
      <left style="medium">
        <color indexed="64"/>
      </left>
      <right/>
      <top/>
      <bottom style="thin">
        <color indexed="64"/>
      </bottom>
      <diagonal/>
    </border>
    <border>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8">
    <xf numFmtId="0" fontId="0" fillId="0" borderId="0"/>
    <xf numFmtId="0" fontId="2" fillId="0" borderId="0"/>
    <xf numFmtId="0" fontId="7" fillId="0" borderId="0"/>
    <xf numFmtId="0" fontId="7" fillId="0" borderId="0"/>
    <xf numFmtId="9" fontId="10" fillId="0" borderId="0" applyFont="0" applyFill="0" applyBorder="0" applyAlignment="0" applyProtection="0"/>
    <xf numFmtId="0" fontId="2" fillId="0" borderId="0"/>
    <xf numFmtId="0" fontId="2" fillId="0" borderId="0"/>
    <xf numFmtId="44" fontId="10" fillId="0" borderId="0" applyFont="0" applyFill="0" applyBorder="0" applyAlignment="0" applyProtection="0"/>
  </cellStyleXfs>
  <cellXfs count="927">
    <xf numFmtId="0" fontId="0" fillId="0" borderId="0" xfId="0"/>
    <xf numFmtId="0" fontId="2" fillId="2" borderId="0" xfId="1" applyFill="1"/>
    <xf numFmtId="0" fontId="2" fillId="2" borderId="2" xfId="1" applyFill="1" applyBorder="1"/>
    <xf numFmtId="0" fontId="2" fillId="2" borderId="3" xfId="1" applyFill="1" applyBorder="1"/>
    <xf numFmtId="0" fontId="5" fillId="4" borderId="4" xfId="1" applyFont="1" applyFill="1" applyBorder="1" applyAlignment="1">
      <alignment horizontal="center" vertical="center" wrapText="1"/>
    </xf>
    <xf numFmtId="0" fontId="5" fillId="5" borderId="4" xfId="1" applyFont="1" applyFill="1" applyBorder="1" applyAlignment="1">
      <alignment horizontal="center" vertical="center" wrapText="1"/>
    </xf>
    <xf numFmtId="0" fontId="5" fillId="6" borderId="5" xfId="1" applyFont="1" applyFill="1" applyBorder="1" applyAlignment="1">
      <alignment horizontal="center" vertical="center" wrapText="1"/>
    </xf>
    <xf numFmtId="0" fontId="5" fillId="7" borderId="6" xfId="1" applyFont="1" applyFill="1" applyBorder="1" applyAlignment="1">
      <alignment horizontal="center" vertical="center" wrapText="1"/>
    </xf>
    <xf numFmtId="0" fontId="5" fillId="7" borderId="7" xfId="1" applyFont="1" applyFill="1" applyBorder="1" applyAlignment="1">
      <alignment horizontal="center" vertical="center" wrapText="1"/>
    </xf>
    <xf numFmtId="0" fontId="5" fillId="7" borderId="8" xfId="1" applyFont="1" applyFill="1" applyBorder="1" applyAlignment="1">
      <alignment horizontal="center" vertical="center" wrapText="1"/>
    </xf>
    <xf numFmtId="0" fontId="5" fillId="6" borderId="9" xfId="1" applyFont="1" applyFill="1" applyBorder="1" applyAlignment="1">
      <alignment horizontal="center" vertical="center" wrapText="1"/>
    </xf>
    <xf numFmtId="0" fontId="5" fillId="7" borderId="4" xfId="1" applyFont="1" applyFill="1" applyBorder="1" applyAlignment="1">
      <alignment horizontal="center" vertical="center" wrapText="1"/>
    </xf>
    <xf numFmtId="0" fontId="5" fillId="7" borderId="10" xfId="1" applyFont="1" applyFill="1" applyBorder="1" applyAlignment="1">
      <alignment horizontal="center" vertical="center" wrapText="1"/>
    </xf>
    <xf numFmtId="0" fontId="5" fillId="5" borderId="5" xfId="1" applyFont="1" applyFill="1" applyBorder="1" applyAlignment="1">
      <alignment horizontal="center" vertical="center" wrapText="1"/>
    </xf>
    <xf numFmtId="0" fontId="5" fillId="6" borderId="4" xfId="1" applyFont="1" applyFill="1" applyBorder="1" applyAlignment="1">
      <alignment horizontal="center" vertical="center" wrapText="1"/>
    </xf>
    <xf numFmtId="0" fontId="5" fillId="8" borderId="4" xfId="1" applyFont="1" applyFill="1" applyBorder="1" applyAlignment="1">
      <alignment horizontal="center" vertical="center" wrapText="1"/>
    </xf>
    <xf numFmtId="0" fontId="5" fillId="5" borderId="9" xfId="1" applyFont="1" applyFill="1" applyBorder="1" applyAlignment="1">
      <alignment horizontal="center" vertical="center" wrapText="1"/>
    </xf>
    <xf numFmtId="0" fontId="5" fillId="6" borderId="10" xfId="1" applyFont="1" applyFill="1" applyBorder="1" applyAlignment="1">
      <alignment horizontal="center" vertical="center" wrapText="1"/>
    </xf>
    <xf numFmtId="0" fontId="5" fillId="8" borderId="5" xfId="1" applyFont="1" applyFill="1" applyBorder="1" applyAlignment="1">
      <alignment horizontal="center" vertical="center" wrapText="1"/>
    </xf>
    <xf numFmtId="0" fontId="5" fillId="5" borderId="11" xfId="1" applyFont="1" applyFill="1" applyBorder="1" applyAlignment="1">
      <alignment horizontal="center" vertical="center" wrapText="1"/>
    </xf>
    <xf numFmtId="0" fontId="5" fillId="5" borderId="12" xfId="1" applyFont="1" applyFill="1" applyBorder="1" applyAlignment="1">
      <alignment horizontal="center" vertical="center" wrapText="1"/>
    </xf>
    <xf numFmtId="0" fontId="5" fillId="5" borderId="13" xfId="1" applyFont="1" applyFill="1" applyBorder="1" applyAlignment="1">
      <alignment horizontal="center" vertical="center" wrapText="1"/>
    </xf>
    <xf numFmtId="0" fontId="5" fillId="4" borderId="14" xfId="1" applyFont="1" applyFill="1" applyBorder="1" applyAlignment="1">
      <alignment horizontal="center" vertical="center" wrapText="1"/>
    </xf>
    <xf numFmtId="0" fontId="5" fillId="2" borderId="0" xfId="1" applyFont="1" applyFill="1" applyAlignment="1">
      <alignment vertical="center" wrapText="1"/>
    </xf>
    <xf numFmtId="0" fontId="5" fillId="2" borderId="0" xfId="1" applyFont="1" applyFill="1" applyAlignment="1">
      <alignment vertical="top" wrapText="1"/>
    </xf>
    <xf numFmtId="0" fontId="6" fillId="2" borderId="0" xfId="1" applyFont="1" applyFill="1" applyAlignment="1">
      <alignment vertical="top" wrapText="1"/>
    </xf>
    <xf numFmtId="0" fontId="5" fillId="2" borderId="0" xfId="1" applyFont="1" applyFill="1" applyAlignment="1">
      <alignment horizontal="center" vertical="top" wrapText="1"/>
    </xf>
    <xf numFmtId="0" fontId="4" fillId="2" borderId="4"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8"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5" borderId="9" xfId="1" applyFont="1" applyFill="1" applyBorder="1" applyAlignment="1">
      <alignment horizontal="center" vertical="center" wrapText="1"/>
    </xf>
    <xf numFmtId="0" fontId="4" fillId="6" borderId="9" xfId="1" applyFont="1" applyFill="1" applyBorder="1" applyAlignment="1">
      <alignment horizontal="center" vertical="center" wrapText="1"/>
    </xf>
    <xf numFmtId="0" fontId="4" fillId="7" borderId="11" xfId="1" applyFont="1" applyFill="1" applyBorder="1" applyAlignment="1">
      <alignment horizontal="center" vertical="center" wrapText="1"/>
    </xf>
    <xf numFmtId="0" fontId="1" fillId="0" borderId="0" xfId="0" applyFont="1" applyAlignment="1">
      <alignment horizontal="center"/>
    </xf>
    <xf numFmtId="0" fontId="5" fillId="2" borderId="4" xfId="1" applyFont="1" applyFill="1" applyBorder="1" applyAlignment="1">
      <alignment vertical="center" wrapText="1"/>
    </xf>
    <xf numFmtId="0" fontId="11" fillId="4" borderId="26" xfId="0" applyFont="1" applyFill="1" applyBorder="1" applyAlignment="1">
      <alignment horizontal="center" vertical="center" wrapText="1"/>
    </xf>
    <xf numFmtId="0" fontId="9" fillId="0" borderId="44" xfId="0" applyFont="1" applyBorder="1" applyAlignment="1">
      <alignment horizontal="left" vertical="center" wrapText="1" indent="5"/>
    </xf>
    <xf numFmtId="0" fontId="9" fillId="0" borderId="28" xfId="0" applyFont="1" applyBorder="1" applyAlignment="1">
      <alignment horizontal="left" vertical="center" wrapText="1" indent="5"/>
    </xf>
    <xf numFmtId="0" fontId="8" fillId="0" borderId="44" xfId="0" applyFont="1" applyBorder="1" applyAlignment="1">
      <alignment horizontal="left" vertical="center" wrapText="1" indent="5"/>
    </xf>
    <xf numFmtId="0" fontId="8" fillId="0" borderId="28" xfId="0" applyFont="1" applyBorder="1" applyAlignment="1">
      <alignment horizontal="left" vertical="center" wrapText="1" indent="5"/>
    </xf>
    <xf numFmtId="0" fontId="0" fillId="0" borderId="4" xfId="0" applyBorder="1"/>
    <xf numFmtId="0" fontId="8" fillId="0" borderId="0" xfId="0" applyFont="1" applyAlignment="1">
      <alignment horizontal="left" vertical="center" wrapText="1" indent="5"/>
    </xf>
    <xf numFmtId="0" fontId="5" fillId="2" borderId="5" xfId="1" applyFont="1" applyFill="1" applyBorder="1" applyAlignment="1">
      <alignment horizontal="center" vertical="center" wrapText="1"/>
    </xf>
    <xf numFmtId="0" fontId="9" fillId="0" borderId="4" xfId="0" applyFont="1" applyBorder="1" applyAlignment="1">
      <alignment vertical="center" wrapText="1"/>
    </xf>
    <xf numFmtId="0" fontId="0" fillId="0" borderId="0" xfId="0" applyAlignment="1">
      <alignment wrapText="1"/>
    </xf>
    <xf numFmtId="0" fontId="0" fillId="0" borderId="0" xfId="0" applyAlignment="1">
      <alignment vertical="center" wrapText="1"/>
    </xf>
    <xf numFmtId="0" fontId="5" fillId="2" borderId="15" xfId="1" applyFont="1" applyFill="1" applyBorder="1" applyAlignment="1">
      <alignment horizontal="center" vertical="center" wrapText="1"/>
    </xf>
    <xf numFmtId="0" fontId="11" fillId="0" borderId="4" xfId="0" applyFont="1" applyBorder="1" applyAlignment="1">
      <alignment horizontal="center" vertical="center" wrapText="1"/>
    </xf>
    <xf numFmtId="0" fontId="11" fillId="4" borderId="48" xfId="0" applyFont="1" applyFill="1" applyBorder="1" applyAlignment="1">
      <alignment horizontal="center" vertical="center" wrapText="1"/>
    </xf>
    <xf numFmtId="0" fontId="11" fillId="4" borderId="41"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1" fillId="4" borderId="43" xfId="0" applyFont="1" applyFill="1" applyBorder="1" applyAlignment="1">
      <alignment horizontal="center" vertical="center" wrapText="1"/>
    </xf>
    <xf numFmtId="0" fontId="11" fillId="0" borderId="7"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4" xfId="0" applyFont="1" applyBorder="1" applyAlignment="1">
      <alignment horizontal="justify" vertical="center" wrapText="1"/>
    </xf>
    <xf numFmtId="0" fontId="11" fillId="0" borderId="12" xfId="0" applyFont="1" applyBorder="1" applyAlignment="1">
      <alignment horizontal="justify" vertical="center" wrapText="1"/>
    </xf>
    <xf numFmtId="0" fontId="13" fillId="0" borderId="7" xfId="0" applyFont="1" applyBorder="1" applyAlignment="1">
      <alignment horizontal="justify" vertical="center" wrapText="1"/>
    </xf>
    <xf numFmtId="0" fontId="0" fillId="0" borderId="6" xfId="0" applyBorder="1" applyAlignment="1">
      <alignment vertical="center" wrapText="1"/>
    </xf>
    <xf numFmtId="0" fontId="0" fillId="0" borderId="9" xfId="0" applyBorder="1" applyAlignment="1">
      <alignment vertical="center" wrapText="1"/>
    </xf>
    <xf numFmtId="0" fontId="0" fillId="0" borderId="11" xfId="0" applyBorder="1" applyAlignment="1">
      <alignment vertical="center" wrapText="1"/>
    </xf>
    <xf numFmtId="0" fontId="11" fillId="5" borderId="8" xfId="0" applyFont="1" applyFill="1" applyBorder="1" applyAlignment="1">
      <alignment horizontal="center" vertical="center" wrapText="1"/>
    </xf>
    <xf numFmtId="0" fontId="19" fillId="0" borderId="0" xfId="0" applyFont="1" applyProtection="1">
      <protection locked="0"/>
    </xf>
    <xf numFmtId="0" fontId="16" fillId="0" borderId="0" xfId="0" applyFont="1" applyAlignment="1">
      <alignment vertical="center"/>
    </xf>
    <xf numFmtId="14" fontId="16" fillId="0" borderId="1" xfId="0" applyNumberFormat="1" applyFont="1" applyBorder="1" applyAlignment="1">
      <alignment horizontal="center" vertical="center"/>
    </xf>
    <xf numFmtId="0" fontId="19" fillId="0" borderId="0" xfId="0" applyFont="1" applyAlignment="1" applyProtection="1">
      <alignment vertical="center"/>
      <protection locked="0"/>
    </xf>
    <xf numFmtId="0" fontId="20" fillId="10" borderId="11" xfId="0" applyFont="1" applyFill="1" applyBorder="1" applyAlignment="1" applyProtection="1">
      <alignment horizontal="center" vertical="center"/>
      <protection locked="0"/>
    </xf>
    <xf numFmtId="0" fontId="20" fillId="10" borderId="12" xfId="0" applyFont="1" applyFill="1" applyBorder="1" applyAlignment="1" applyProtection="1">
      <alignment horizontal="center" vertical="center" wrapText="1"/>
      <protection locked="0"/>
    </xf>
    <xf numFmtId="0" fontId="20" fillId="10" borderId="12" xfId="0" applyFont="1" applyFill="1" applyBorder="1" applyAlignment="1" applyProtection="1">
      <alignment horizontal="center" vertical="center"/>
      <protection locked="0"/>
    </xf>
    <xf numFmtId="0" fontId="20" fillId="10" borderId="32" xfId="0" applyFont="1" applyFill="1" applyBorder="1" applyAlignment="1" applyProtection="1">
      <alignment horizontal="center" vertical="center"/>
      <protection locked="0"/>
    </xf>
    <xf numFmtId="0" fontId="20" fillId="10" borderId="32" xfId="0" applyFont="1" applyFill="1" applyBorder="1" applyAlignment="1" applyProtection="1">
      <alignment horizontal="center" vertical="center" wrapText="1"/>
      <protection locked="0"/>
    </xf>
    <xf numFmtId="0" fontId="20" fillId="11" borderId="11" xfId="0" applyFont="1" applyFill="1" applyBorder="1" applyAlignment="1" applyProtection="1">
      <alignment horizontal="center" vertical="center" wrapText="1"/>
      <protection locked="0"/>
    </xf>
    <xf numFmtId="0" fontId="20" fillId="11" borderId="52" xfId="0" applyFont="1" applyFill="1" applyBorder="1" applyAlignment="1" applyProtection="1">
      <alignment horizontal="center" vertical="center" wrapText="1"/>
      <protection locked="0"/>
    </xf>
    <xf numFmtId="0" fontId="20" fillId="11" borderId="32" xfId="0" applyFont="1" applyFill="1" applyBorder="1" applyAlignment="1" applyProtection="1">
      <alignment horizontal="center" vertical="center" wrapText="1"/>
      <protection locked="0"/>
    </xf>
    <xf numFmtId="0" fontId="20" fillId="11" borderId="33" xfId="0" applyFont="1" applyFill="1" applyBorder="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4" xfId="0" applyFont="1" applyBorder="1" applyAlignment="1" applyProtection="1">
      <alignment horizontal="left" vertical="center" wrapText="1"/>
      <protection locked="0"/>
    </xf>
    <xf numFmtId="0" fontId="22" fillId="0" borderId="14" xfId="0" applyFont="1" applyBorder="1" applyAlignment="1" applyProtection="1">
      <alignment horizontal="left" vertical="center" wrapText="1"/>
      <protection locked="0"/>
    </xf>
    <xf numFmtId="0" fontId="19" fillId="0" borderId="14" xfId="0" applyFont="1" applyBorder="1" applyAlignment="1" applyProtection="1">
      <alignment vertical="center" wrapText="1"/>
      <protection locked="0"/>
    </xf>
    <xf numFmtId="0" fontId="19" fillId="0" borderId="21" xfId="0" applyFont="1" applyBorder="1" applyAlignment="1" applyProtection="1">
      <alignment horizontal="center" vertical="center" wrapText="1"/>
      <protection locked="0"/>
    </xf>
    <xf numFmtId="0" fontId="19" fillId="0" borderId="14" xfId="0" applyFont="1" applyBorder="1" applyAlignment="1">
      <alignment horizontal="center" vertical="center" wrapText="1"/>
    </xf>
    <xf numFmtId="9" fontId="19" fillId="0" borderId="14" xfId="4" applyFont="1" applyBorder="1" applyAlignment="1" applyProtection="1">
      <alignment horizontal="center" vertical="center" wrapText="1"/>
    </xf>
    <xf numFmtId="0" fontId="20" fillId="0" borderId="21" xfId="0" applyFont="1" applyBorder="1" applyAlignment="1">
      <alignment horizontal="center" vertical="center" wrapText="1"/>
    </xf>
    <xf numFmtId="0" fontId="19" fillId="0" borderId="20" xfId="0" applyFont="1" applyBorder="1" applyAlignment="1" applyProtection="1">
      <alignment horizontal="justify" vertical="center" wrapText="1"/>
      <protection locked="0"/>
    </xf>
    <xf numFmtId="0" fontId="19" fillId="0" borderId="14" xfId="0" applyFont="1" applyBorder="1" applyAlignment="1" applyProtection="1">
      <alignment horizontal="justify" vertical="center" wrapText="1"/>
      <protection locked="0"/>
    </xf>
    <xf numFmtId="9" fontId="19" fillId="0" borderId="14" xfId="0" applyNumberFormat="1" applyFont="1"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9" fontId="19" fillId="0" borderId="14" xfId="4" applyFont="1" applyBorder="1" applyAlignment="1" applyProtection="1">
      <alignment horizontal="center" vertical="center" wrapText="1"/>
      <protection locked="0"/>
    </xf>
    <xf numFmtId="0" fontId="22" fillId="0" borderId="14" xfId="0" applyFont="1" applyBorder="1" applyAlignment="1">
      <alignment horizontal="center" vertical="center" wrapText="1"/>
    </xf>
    <xf numFmtId="0" fontId="22" fillId="0" borderId="21" xfId="0" applyFont="1" applyBorder="1" applyAlignment="1">
      <alignment horizontal="center" vertical="center" wrapText="1"/>
    </xf>
    <xf numFmtId="9" fontId="22" fillId="0" borderId="20" xfId="0" applyNumberFormat="1" applyFont="1" applyBorder="1" applyAlignment="1">
      <alignment horizontal="center" vertical="center" wrapText="1"/>
    </xf>
    <xf numFmtId="9" fontId="22" fillId="0" borderId="14" xfId="0" applyNumberFormat="1" applyFont="1" applyBorder="1" applyAlignment="1">
      <alignment horizontal="center" vertical="center" wrapText="1"/>
    </xf>
    <xf numFmtId="0" fontId="22" fillId="0" borderId="14" xfId="4" applyNumberFormat="1" applyFont="1" applyFill="1" applyBorder="1" applyAlignment="1" applyProtection="1">
      <alignment horizontal="center" vertical="center" wrapText="1"/>
    </xf>
    <xf numFmtId="0" fontId="20" fillId="0" borderId="14" xfId="0" applyFont="1" applyBorder="1" applyAlignment="1">
      <alignment horizontal="center" vertical="center" wrapText="1"/>
    </xf>
    <xf numFmtId="0" fontId="19" fillId="0" borderId="21" xfId="0" applyFont="1" applyBorder="1" applyAlignment="1">
      <alignment horizontal="center" vertical="center" wrapText="1"/>
    </xf>
    <xf numFmtId="0" fontId="22" fillId="0" borderId="20" xfId="0" applyFont="1" applyBorder="1" applyAlignment="1" applyProtection="1">
      <alignment horizontal="justify" vertical="center" wrapText="1"/>
      <protection locked="0"/>
    </xf>
    <xf numFmtId="0" fontId="22" fillId="0" borderId="14" xfId="0" applyFont="1" applyBorder="1" applyAlignment="1" applyProtection="1">
      <alignment horizontal="justify" vertical="center" wrapText="1"/>
      <protection locked="0"/>
    </xf>
    <xf numFmtId="0" fontId="19" fillId="0" borderId="9"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19" fillId="0" borderId="4" xfId="0" applyFont="1" applyBorder="1" applyAlignment="1" applyProtection="1">
      <alignment horizontal="left" vertical="center" wrapText="1"/>
      <protection locked="0"/>
    </xf>
    <xf numFmtId="0" fontId="19" fillId="0" borderId="4" xfId="0" applyFont="1" applyBorder="1" applyAlignment="1" applyProtection="1">
      <alignment vertical="center" wrapText="1"/>
      <protection locked="0"/>
    </xf>
    <xf numFmtId="0" fontId="19" fillId="0" borderId="10" xfId="0" applyFont="1" applyBorder="1" applyAlignment="1" applyProtection="1">
      <alignment horizontal="center" vertical="center" wrapText="1"/>
      <protection locked="0"/>
    </xf>
    <xf numFmtId="0" fontId="19" fillId="0" borderId="4" xfId="0" applyFont="1" applyBorder="1" applyAlignment="1">
      <alignment horizontal="center" vertical="center" wrapText="1"/>
    </xf>
    <xf numFmtId="9" fontId="19" fillId="0" borderId="4" xfId="4" applyFont="1" applyBorder="1" applyAlignment="1" applyProtection="1">
      <alignment horizontal="center" vertical="center" wrapText="1"/>
    </xf>
    <xf numFmtId="0" fontId="20" fillId="0" borderId="10" xfId="0" applyFont="1" applyBorder="1" applyAlignment="1">
      <alignment horizontal="center" vertical="center" wrapText="1"/>
    </xf>
    <xf numFmtId="0" fontId="19" fillId="0" borderId="9" xfId="0" applyFont="1" applyBorder="1" applyAlignment="1" applyProtection="1">
      <alignment horizontal="justify" vertical="center" wrapText="1"/>
      <protection locked="0"/>
    </xf>
    <xf numFmtId="0" fontId="19" fillId="0" borderId="4" xfId="0" applyFont="1" applyBorder="1" applyAlignment="1" applyProtection="1">
      <alignment horizontal="justify" vertical="center" wrapText="1"/>
      <protection locked="0"/>
    </xf>
    <xf numFmtId="9" fontId="19" fillId="0" borderId="4" xfId="0" applyNumberFormat="1" applyFont="1" applyBorder="1" applyAlignment="1" applyProtection="1">
      <alignment horizontal="center" vertical="center" wrapText="1"/>
      <protection locked="0"/>
    </xf>
    <xf numFmtId="9" fontId="19" fillId="0" borderId="4" xfId="4" applyFont="1" applyBorder="1" applyAlignment="1" applyProtection="1">
      <alignment horizontal="center" vertical="center" wrapText="1"/>
      <protection locked="0"/>
    </xf>
    <xf numFmtId="0" fontId="22" fillId="0" borderId="4" xfId="0" applyFont="1" applyBorder="1" applyAlignment="1">
      <alignment horizontal="center" vertical="center" wrapText="1"/>
    </xf>
    <xf numFmtId="0" fontId="22" fillId="0" borderId="10" xfId="0" applyFont="1" applyBorder="1" applyAlignment="1">
      <alignment horizontal="center" vertical="center" wrapText="1"/>
    </xf>
    <xf numFmtId="9" fontId="22" fillId="0" borderId="9" xfId="0" applyNumberFormat="1" applyFont="1" applyBorder="1" applyAlignment="1">
      <alignment horizontal="center" vertical="center" wrapText="1"/>
    </xf>
    <xf numFmtId="9" fontId="22" fillId="0" borderId="4" xfId="0" applyNumberFormat="1" applyFont="1" applyBorder="1" applyAlignment="1">
      <alignment horizontal="center" vertical="center" wrapText="1"/>
    </xf>
    <xf numFmtId="0" fontId="22" fillId="0" borderId="4" xfId="4" applyNumberFormat="1" applyFont="1" applyFill="1" applyBorder="1" applyAlignment="1" applyProtection="1">
      <alignment horizontal="center" vertical="center" wrapText="1"/>
    </xf>
    <xf numFmtId="0" fontId="20" fillId="0" borderId="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9" xfId="0" applyFont="1" applyBorder="1" applyAlignment="1" applyProtection="1">
      <alignment horizontal="left" vertical="center" wrapText="1"/>
      <protection locked="0"/>
    </xf>
    <xf numFmtId="0" fontId="19" fillId="29" borderId="4" xfId="0" applyFont="1" applyFill="1" applyBorder="1" applyAlignment="1" applyProtection="1">
      <alignment horizontal="center" vertical="center" wrapText="1"/>
      <protection locked="0"/>
    </xf>
    <xf numFmtId="0" fontId="16" fillId="0" borderId="0" xfId="0" applyFont="1" applyAlignment="1">
      <alignment horizontal="center" vertical="center"/>
    </xf>
    <xf numFmtId="0" fontId="19" fillId="0" borderId="77" xfId="0" applyFont="1" applyBorder="1" applyAlignment="1" applyProtection="1">
      <alignment horizontal="left" vertical="center" wrapText="1"/>
      <protection locked="0"/>
    </xf>
    <xf numFmtId="0" fontId="19" fillId="0" borderId="5"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19" fillId="0" borderId="0" xfId="0" applyFont="1" applyAlignment="1" applyProtection="1">
      <alignment horizontal="center"/>
      <protection locked="0"/>
    </xf>
    <xf numFmtId="0" fontId="20" fillId="17" borderId="12" xfId="0" applyFont="1" applyFill="1" applyBorder="1" applyAlignment="1" applyProtection="1">
      <alignment horizontal="center" vertical="center" wrapText="1"/>
      <protection locked="0"/>
    </xf>
    <xf numFmtId="0" fontId="19" fillId="0" borderId="0" xfId="0" applyFont="1" applyAlignment="1" applyProtection="1">
      <alignment horizontal="center" vertical="center"/>
      <protection locked="0"/>
    </xf>
    <xf numFmtId="0" fontId="19" fillId="0" borderId="7" xfId="0" applyFont="1" applyBorder="1" applyAlignment="1" applyProtection="1">
      <alignment horizontal="center" vertical="center" wrapText="1"/>
      <protection locked="0"/>
    </xf>
    <xf numFmtId="14" fontId="19" fillId="0" borderId="14" xfId="0" applyNumberFormat="1" applyFont="1" applyBorder="1" applyAlignment="1" applyProtection="1">
      <alignment horizontal="center" vertical="center" wrapText="1"/>
      <protection locked="0"/>
    </xf>
    <xf numFmtId="0" fontId="24" fillId="0" borderId="0" xfId="0" applyFont="1" applyProtection="1">
      <protection locked="0"/>
    </xf>
    <xf numFmtId="14" fontId="25" fillId="0" borderId="1" xfId="0" applyNumberFormat="1" applyFont="1" applyBorder="1" applyAlignment="1">
      <alignment horizontal="center" vertical="center"/>
    </xf>
    <xf numFmtId="0" fontId="25" fillId="0" borderId="0" xfId="0" applyFont="1" applyAlignment="1">
      <alignment vertical="center"/>
    </xf>
    <xf numFmtId="0" fontId="24" fillId="0" borderId="0" xfId="0" applyFont="1" applyAlignment="1" applyProtection="1">
      <alignment vertical="center"/>
      <protection locked="0"/>
    </xf>
    <xf numFmtId="0" fontId="26" fillId="10" borderId="58" xfId="0" applyFont="1" applyFill="1" applyBorder="1" applyAlignment="1" applyProtection="1">
      <alignment horizontal="center" vertical="center"/>
      <protection locked="0"/>
    </xf>
    <xf numFmtId="0" fontId="26" fillId="10" borderId="49" xfId="0" applyFont="1" applyFill="1" applyBorder="1" applyAlignment="1" applyProtection="1">
      <alignment horizontal="center" vertical="center" wrapText="1"/>
      <protection locked="0"/>
    </xf>
    <xf numFmtId="0" fontId="26" fillId="10" borderId="49" xfId="0" applyFont="1" applyFill="1" applyBorder="1" applyAlignment="1" applyProtection="1">
      <alignment horizontal="center" vertical="center"/>
      <protection locked="0"/>
    </xf>
    <xf numFmtId="0" fontId="26" fillId="10" borderId="56" xfId="0" applyFont="1" applyFill="1" applyBorder="1" applyAlignment="1" applyProtection="1">
      <alignment horizontal="center" vertical="center"/>
      <protection locked="0"/>
    </xf>
    <xf numFmtId="0" fontId="26" fillId="10" borderId="56" xfId="0" applyFont="1" applyFill="1" applyBorder="1" applyAlignment="1" applyProtection="1">
      <alignment horizontal="center" vertical="center" wrapText="1"/>
      <protection locked="0"/>
    </xf>
    <xf numFmtId="0" fontId="26" fillId="11" borderId="58" xfId="0" applyFont="1" applyFill="1" applyBorder="1" applyAlignment="1" applyProtection="1">
      <alignment horizontal="center" vertical="center" wrapText="1"/>
      <protection locked="0"/>
    </xf>
    <xf numFmtId="0" fontId="26" fillId="11" borderId="60" xfId="0" applyFont="1" applyFill="1" applyBorder="1" applyAlignment="1" applyProtection="1">
      <alignment horizontal="center" vertical="center" wrapText="1"/>
      <protection locked="0"/>
    </xf>
    <xf numFmtId="0" fontId="26" fillId="11" borderId="56" xfId="0" applyFont="1" applyFill="1" applyBorder="1" applyAlignment="1" applyProtection="1">
      <alignment horizontal="center" vertical="center" wrapText="1"/>
      <protection locked="0"/>
    </xf>
    <xf numFmtId="0" fontId="26" fillId="11" borderId="3" xfId="0" applyFont="1" applyFill="1" applyBorder="1" applyAlignment="1" applyProtection="1">
      <alignment horizontal="center" vertical="center" wrapText="1"/>
      <protection locked="0"/>
    </xf>
    <xf numFmtId="0" fontId="27" fillId="0" borderId="0" xfId="0" applyFont="1" applyProtection="1">
      <protection locked="0"/>
    </xf>
    <xf numFmtId="0" fontId="25" fillId="0" borderId="0" xfId="0" applyFont="1" applyAlignment="1">
      <alignment horizontal="center" vertical="center"/>
    </xf>
    <xf numFmtId="0" fontId="24" fillId="0" borderId="0" xfId="0" applyFont="1" applyAlignment="1" applyProtection="1">
      <alignment horizontal="center" vertical="center"/>
      <protection locked="0"/>
    </xf>
    <xf numFmtId="0" fontId="26" fillId="17" borderId="12" xfId="0" applyFont="1" applyFill="1" applyBorder="1" applyAlignment="1" applyProtection="1">
      <alignment horizontal="center" vertical="center" wrapText="1"/>
      <protection locked="0"/>
    </xf>
    <xf numFmtId="0" fontId="20" fillId="10" borderId="58" xfId="0" applyFont="1" applyFill="1" applyBorder="1" applyAlignment="1" applyProtection="1">
      <alignment horizontal="center" vertical="center"/>
      <protection locked="0"/>
    </xf>
    <xf numFmtId="0" fontId="20" fillId="10" borderId="49" xfId="0" applyFont="1" applyFill="1" applyBorder="1" applyAlignment="1" applyProtection="1">
      <alignment horizontal="center" vertical="center" wrapText="1"/>
      <protection locked="0"/>
    </xf>
    <xf numFmtId="0" fontId="20" fillId="10" borderId="49" xfId="0" applyFont="1" applyFill="1" applyBorder="1" applyAlignment="1" applyProtection="1">
      <alignment horizontal="center" vertical="center"/>
      <protection locked="0"/>
    </xf>
    <xf numFmtId="0" fontId="20" fillId="10" borderId="56" xfId="0" applyFont="1" applyFill="1" applyBorder="1" applyAlignment="1" applyProtection="1">
      <alignment horizontal="center" vertical="center"/>
      <protection locked="0"/>
    </xf>
    <xf numFmtId="0" fontId="20" fillId="10" borderId="56" xfId="0" applyFont="1" applyFill="1" applyBorder="1" applyAlignment="1" applyProtection="1">
      <alignment horizontal="center" vertical="center" wrapText="1"/>
      <protection locked="0"/>
    </xf>
    <xf numFmtId="0" fontId="20" fillId="11" borderId="60" xfId="0" applyFont="1" applyFill="1" applyBorder="1" applyAlignment="1" applyProtection="1">
      <alignment horizontal="center" vertical="center" wrapText="1"/>
      <protection locked="0"/>
    </xf>
    <xf numFmtId="0" fontId="20" fillId="11" borderId="56" xfId="0" applyFont="1" applyFill="1" applyBorder="1" applyAlignment="1" applyProtection="1">
      <alignment horizontal="center" vertical="center" wrapText="1"/>
      <protection locked="0"/>
    </xf>
    <xf numFmtId="0" fontId="20" fillId="11" borderId="3" xfId="0" applyFont="1" applyFill="1" applyBorder="1" applyAlignment="1" applyProtection="1">
      <alignment horizontal="center" vertical="center" wrapText="1"/>
      <protection locked="0"/>
    </xf>
    <xf numFmtId="0" fontId="20" fillId="17" borderId="49" xfId="0" applyFont="1" applyFill="1" applyBorder="1" applyAlignment="1" applyProtection="1">
      <alignment horizontal="center" vertical="center" wrapText="1"/>
      <protection locked="0"/>
    </xf>
    <xf numFmtId="0" fontId="19" fillId="0" borderId="35" xfId="0" applyFont="1" applyBorder="1" applyAlignment="1" applyProtection="1">
      <alignment horizontal="center" vertical="center" wrapText="1"/>
      <protection locked="0"/>
    </xf>
    <xf numFmtId="0" fontId="19" fillId="2" borderId="7" xfId="0" applyFont="1" applyFill="1" applyBorder="1" applyAlignment="1" applyProtection="1">
      <alignment horizontal="justify" vertical="center" wrapText="1"/>
      <protection locked="0"/>
    </xf>
    <xf numFmtId="0" fontId="22" fillId="0" borderId="7" xfId="0" applyFont="1" applyBorder="1" applyAlignment="1" applyProtection="1">
      <alignment horizontal="center" vertical="center" wrapText="1"/>
      <protection locked="0"/>
    </xf>
    <xf numFmtId="0" fontId="19" fillId="0" borderId="8"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0" fontId="19" fillId="0" borderId="7" xfId="0" applyFont="1" applyBorder="1" applyAlignment="1">
      <alignment horizontal="center" vertical="center" wrapText="1"/>
    </xf>
    <xf numFmtId="9" fontId="19" fillId="0" borderId="7" xfId="4" applyFont="1" applyFill="1" applyBorder="1" applyAlignment="1" applyProtection="1">
      <alignment horizontal="center" vertical="center" wrapText="1"/>
    </xf>
    <xf numFmtId="0" fontId="19" fillId="0" borderId="22" xfId="0" applyFont="1" applyBorder="1" applyAlignment="1">
      <alignment horizontal="center" vertical="center" wrapText="1"/>
    </xf>
    <xf numFmtId="0" fontId="20" fillId="0" borderId="24" xfId="0" applyFont="1" applyBorder="1" applyAlignment="1">
      <alignment horizontal="center" vertical="center" wrapText="1"/>
    </xf>
    <xf numFmtId="0" fontId="19" fillId="0" borderId="36" xfId="0" applyFont="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9" fontId="19" fillId="0" borderId="7" xfId="4" applyFont="1" applyBorder="1" applyAlignment="1" applyProtection="1">
      <alignment horizontal="center" vertical="center" wrapText="1"/>
      <protection locked="0"/>
    </xf>
    <xf numFmtId="0" fontId="22" fillId="0" borderId="7" xfId="0" applyFont="1" applyBorder="1" applyAlignment="1">
      <alignment horizontal="center" vertical="center" wrapText="1"/>
    </xf>
    <xf numFmtId="0" fontId="22" fillId="0" borderId="22" xfId="0" applyFont="1" applyBorder="1" applyAlignment="1">
      <alignment horizontal="center" vertical="center" wrapText="1"/>
    </xf>
    <xf numFmtId="9" fontId="22" fillId="0" borderId="7" xfId="0" applyNumberFormat="1" applyFont="1" applyBorder="1" applyAlignment="1">
      <alignment horizontal="center" vertical="center" wrapText="1"/>
    </xf>
    <xf numFmtId="0" fontId="22" fillId="0" borderId="7" xfId="4" applyNumberFormat="1" applyFont="1" applyFill="1" applyBorder="1" applyAlignment="1" applyProtection="1">
      <alignment horizontal="center" vertical="center" wrapText="1"/>
    </xf>
    <xf numFmtId="0" fontId="20" fillId="0" borderId="7" xfId="0" applyFont="1" applyBorder="1" applyAlignment="1">
      <alignment horizontal="center" vertical="center" wrapText="1"/>
    </xf>
    <xf numFmtId="0" fontId="19" fillId="2" borderId="36" xfId="0" applyFont="1" applyFill="1" applyBorder="1" applyAlignment="1" applyProtection="1">
      <alignment horizontal="justify" vertical="center" wrapText="1"/>
      <protection locked="0"/>
    </xf>
    <xf numFmtId="14" fontId="19" fillId="2" borderId="7" xfId="0" applyNumberFormat="1" applyFont="1" applyFill="1" applyBorder="1" applyAlignment="1" applyProtection="1">
      <alignment horizontal="center" vertical="center" wrapText="1"/>
      <protection locked="0"/>
    </xf>
    <xf numFmtId="14" fontId="19" fillId="0" borderId="7" xfId="0" applyNumberFormat="1" applyFont="1" applyBorder="1" applyAlignment="1" applyProtection="1">
      <alignment horizontal="center" vertical="center" wrapText="1"/>
      <protection locked="0"/>
    </xf>
    <xf numFmtId="0" fontId="22" fillId="2" borderId="7" xfId="0" applyFont="1" applyFill="1" applyBorder="1" applyAlignment="1" applyProtection="1">
      <alignment horizontal="center" vertical="center" wrapText="1"/>
      <protection locked="0"/>
    </xf>
    <xf numFmtId="0" fontId="18" fillId="0" borderId="0" xfId="0" applyFont="1" applyProtection="1">
      <protection locked="0"/>
    </xf>
    <xf numFmtId="0" fontId="20" fillId="11" borderId="58" xfId="0" applyFont="1" applyFill="1" applyBorder="1" applyAlignment="1" applyProtection="1">
      <alignment horizontal="center" vertical="center" wrapText="1"/>
      <protection locked="0"/>
    </xf>
    <xf numFmtId="0" fontId="20" fillId="11" borderId="55" xfId="0" applyFont="1" applyFill="1" applyBorder="1" applyAlignment="1" applyProtection="1">
      <alignment horizontal="center" vertical="center" wrapText="1"/>
      <protection locked="0"/>
    </xf>
    <xf numFmtId="0" fontId="20" fillId="11" borderId="54" xfId="0" applyFont="1" applyFill="1" applyBorder="1" applyAlignment="1" applyProtection="1">
      <alignment horizontal="center" vertical="center" wrapText="1"/>
      <protection locked="0"/>
    </xf>
    <xf numFmtId="0" fontId="19" fillId="0" borderId="7" xfId="0" applyFont="1" applyBorder="1" applyAlignment="1" applyProtection="1">
      <alignment horizontal="justify" vertical="center" wrapText="1"/>
      <protection locked="0"/>
    </xf>
    <xf numFmtId="0" fontId="22" fillId="0" borderId="7" xfId="0" applyFont="1" applyBorder="1" applyAlignment="1" applyProtection="1">
      <alignment horizontal="left" vertical="center" wrapText="1"/>
      <protection locked="0"/>
    </xf>
    <xf numFmtId="9" fontId="19" fillId="0" borderId="7" xfId="4" applyFont="1" applyBorder="1" applyAlignment="1" applyProtection="1">
      <alignment horizontal="center" vertical="center" wrapText="1"/>
    </xf>
    <xf numFmtId="0" fontId="22" fillId="0" borderId="6" xfId="0" applyFont="1" applyBorder="1" applyAlignment="1" applyProtection="1">
      <alignment horizontal="center" vertical="center" wrapText="1"/>
      <protection locked="0"/>
    </xf>
    <xf numFmtId="0" fontId="22" fillId="0" borderId="7" xfId="0" applyFont="1" applyBorder="1" applyAlignment="1" applyProtection="1">
      <alignment horizontal="justify" vertical="center" wrapText="1"/>
      <protection locked="0"/>
    </xf>
    <xf numFmtId="0" fontId="22" fillId="0" borderId="6" xfId="0" applyFont="1" applyBorder="1" applyAlignment="1">
      <alignment horizontal="center" vertical="center" wrapText="1"/>
    </xf>
    <xf numFmtId="0" fontId="22" fillId="0" borderId="8" xfId="0" applyFont="1" applyBorder="1" applyAlignment="1">
      <alignment horizontal="center" vertical="center" wrapText="1"/>
    </xf>
    <xf numFmtId="9" fontId="22" fillId="0" borderId="36" xfId="0" applyNumberFormat="1" applyFont="1" applyBorder="1" applyAlignment="1">
      <alignment horizontal="center" vertical="center" wrapText="1"/>
    </xf>
    <xf numFmtId="0" fontId="19" fillId="0" borderId="8" xfId="0" applyFont="1" applyBorder="1" applyAlignment="1">
      <alignment horizontal="center" vertical="center" wrapText="1"/>
    </xf>
    <xf numFmtId="0" fontId="19" fillId="0" borderId="6" xfId="0" applyFont="1" applyBorder="1" applyAlignment="1" applyProtection="1">
      <alignment horizontal="justify" vertical="center" wrapText="1"/>
      <protection locked="0"/>
    </xf>
    <xf numFmtId="0" fontId="19" fillId="0" borderId="22" xfId="0" applyFont="1" applyBorder="1" applyAlignment="1" applyProtection="1">
      <alignment horizontal="center" vertical="center" wrapText="1"/>
      <protection locked="0"/>
    </xf>
    <xf numFmtId="0" fontId="19" fillId="29" borderId="7" xfId="0" applyFont="1" applyFill="1" applyBorder="1" applyAlignment="1" applyProtection="1">
      <alignment horizontal="center" vertical="center" wrapText="1"/>
      <protection locked="0"/>
    </xf>
    <xf numFmtId="0" fontId="19" fillId="0" borderId="7" xfId="0" applyFont="1" applyBorder="1" applyAlignment="1" applyProtection="1">
      <alignment vertical="center" wrapText="1"/>
      <protection locked="0"/>
    </xf>
    <xf numFmtId="0" fontId="20" fillId="0" borderId="8" xfId="0" applyFont="1" applyBorder="1" applyAlignment="1">
      <alignment horizontal="center" vertical="center" wrapText="1"/>
    </xf>
    <xf numFmtId="0" fontId="22" fillId="0" borderId="6" xfId="0" applyFont="1" applyBorder="1" applyAlignment="1" applyProtection="1">
      <alignment horizontal="justify" vertical="center" wrapText="1"/>
      <protection locked="0"/>
    </xf>
    <xf numFmtId="9" fontId="19" fillId="0" borderId="7" xfId="0" applyNumberFormat="1" applyFont="1" applyBorder="1" applyAlignment="1" applyProtection="1">
      <alignment horizontal="center" vertical="center" wrapText="1"/>
      <protection locked="0"/>
    </xf>
    <xf numFmtId="9" fontId="22" fillId="0" borderId="6" xfId="0" applyNumberFormat="1" applyFont="1" applyBorder="1" applyAlignment="1">
      <alignment horizontal="center" vertical="center" wrapText="1"/>
    </xf>
    <xf numFmtId="0" fontId="19" fillId="0" borderId="77" xfId="0" applyFont="1" applyBorder="1" applyAlignment="1" applyProtection="1">
      <alignment horizontal="justify" vertical="center" wrapText="1"/>
      <protection locked="0"/>
    </xf>
    <xf numFmtId="0" fontId="19" fillId="0" borderId="0" xfId="0" applyFont="1"/>
    <xf numFmtId="14" fontId="16" fillId="0" borderId="67" xfId="0" applyNumberFormat="1" applyFont="1" applyBorder="1" applyAlignment="1">
      <alignment horizontal="center" vertical="center"/>
    </xf>
    <xf numFmtId="0" fontId="19" fillId="0" borderId="0" xfId="0" applyFont="1" applyAlignment="1">
      <alignment vertical="center"/>
    </xf>
    <xf numFmtId="0" fontId="19" fillId="0" borderId="4" xfId="0" applyFont="1" applyBorder="1" applyAlignment="1">
      <alignment vertical="center" wrapText="1"/>
    </xf>
    <xf numFmtId="0" fontId="19" fillId="0" borderId="4" xfId="0" applyFont="1" applyBorder="1" applyAlignment="1">
      <alignment horizontal="left" vertical="center" wrapText="1"/>
    </xf>
    <xf numFmtId="0" fontId="19" fillId="0" borderId="12" xfId="0" applyFont="1" applyBorder="1" applyAlignment="1">
      <alignment horizontal="center" vertical="center" wrapText="1"/>
    </xf>
    <xf numFmtId="0" fontId="20" fillId="0" borderId="32" xfId="0" applyFont="1" applyBorder="1" applyAlignment="1">
      <alignment horizontal="center" vertical="center" wrapText="1"/>
    </xf>
    <xf numFmtId="9" fontId="19" fillId="0" borderId="4" xfId="0" applyNumberFormat="1" applyFont="1" applyBorder="1" applyAlignment="1">
      <alignment horizontal="center" vertical="center" wrapText="1"/>
    </xf>
    <xf numFmtId="0" fontId="16" fillId="0" borderId="4" xfId="0" applyFont="1" applyBorder="1" applyAlignment="1">
      <alignment horizontal="center" vertical="center" wrapText="1"/>
    </xf>
    <xf numFmtId="0" fontId="22" fillId="0" borderId="4" xfId="0" applyFont="1" applyBorder="1" applyAlignment="1">
      <alignment horizontal="left" vertical="center" wrapText="1"/>
    </xf>
    <xf numFmtId="14" fontId="19" fillId="0" borderId="4" xfId="0" applyNumberFormat="1" applyFont="1" applyBorder="1" applyAlignment="1">
      <alignment horizontal="center" vertical="center" wrapText="1"/>
    </xf>
    <xf numFmtId="0" fontId="22" fillId="0" borderId="14" xfId="0" applyFont="1" applyBorder="1" applyAlignment="1">
      <alignment horizontal="left" vertical="center" wrapText="1"/>
    </xf>
    <xf numFmtId="0" fontId="22" fillId="0" borderId="14" xfId="0" applyFont="1" applyBorder="1" applyAlignment="1">
      <alignment vertical="center" wrapText="1"/>
    </xf>
    <xf numFmtId="0" fontId="19" fillId="0" borderId="14" xfId="0" applyFont="1" applyBorder="1" applyAlignment="1">
      <alignment horizontal="left" vertical="center" wrapText="1"/>
    </xf>
    <xf numFmtId="14" fontId="19" fillId="0" borderId="14" xfId="0" applyNumberFormat="1" applyFont="1" applyBorder="1" applyAlignment="1">
      <alignment horizontal="center" vertical="center" wrapText="1"/>
    </xf>
    <xf numFmtId="0" fontId="16" fillId="28" borderId="91" xfId="0" applyFont="1" applyFill="1" applyBorder="1" applyAlignment="1">
      <alignment horizontal="center" vertical="center" wrapText="1"/>
    </xf>
    <xf numFmtId="9" fontId="19" fillId="0" borderId="14" xfId="0" applyNumberFormat="1" applyFont="1" applyBorder="1" applyAlignment="1">
      <alignment horizontal="center" vertical="center" wrapText="1"/>
    </xf>
    <xf numFmtId="0" fontId="16" fillId="0" borderId="14" xfId="0" applyFont="1" applyBorder="1" applyAlignment="1">
      <alignment horizontal="center" vertical="center" wrapText="1"/>
    </xf>
    <xf numFmtId="0" fontId="19" fillId="0" borderId="14" xfId="0" applyFont="1" applyBorder="1" applyAlignment="1">
      <alignment vertical="center" wrapText="1"/>
    </xf>
    <xf numFmtId="0" fontId="16" fillId="26" borderId="95" xfId="0" applyFont="1" applyFill="1" applyBorder="1" applyAlignment="1">
      <alignment horizontal="center" vertical="center" wrapText="1"/>
    </xf>
    <xf numFmtId="0" fontId="16" fillId="26" borderId="96" xfId="0" applyFont="1" applyFill="1" applyBorder="1" applyAlignment="1">
      <alignment horizontal="center" vertical="center" wrapText="1"/>
    </xf>
    <xf numFmtId="0" fontId="16" fillId="26" borderId="91" xfId="0" applyFont="1" applyFill="1" applyBorder="1" applyAlignment="1">
      <alignment horizontal="center" vertical="center" wrapText="1"/>
    </xf>
    <xf numFmtId="0" fontId="16" fillId="26" borderId="92" xfId="0" applyFont="1" applyFill="1" applyBorder="1" applyAlignment="1">
      <alignment horizontal="center" vertical="center" wrapText="1"/>
    </xf>
    <xf numFmtId="0" fontId="16" fillId="24" borderId="95" xfId="0" applyFont="1" applyFill="1" applyBorder="1" applyAlignment="1">
      <alignment horizontal="center" vertical="center"/>
    </xf>
    <xf numFmtId="0" fontId="16" fillId="24" borderId="100" xfId="0" applyFont="1" applyFill="1" applyBorder="1" applyAlignment="1">
      <alignment horizontal="center" vertical="center" wrapText="1"/>
    </xf>
    <xf numFmtId="0" fontId="16" fillId="24" borderId="100" xfId="0" applyFont="1" applyFill="1" applyBorder="1" applyAlignment="1">
      <alignment horizontal="center" vertical="center"/>
    </xf>
    <xf numFmtId="0" fontId="16" fillId="24" borderId="101" xfId="0" applyFont="1" applyFill="1" applyBorder="1" applyAlignment="1">
      <alignment horizontal="center" vertical="center"/>
    </xf>
    <xf numFmtId="0" fontId="16" fillId="24" borderId="91" xfId="0" applyFont="1" applyFill="1" applyBorder="1" applyAlignment="1">
      <alignment horizontal="center" vertical="center"/>
    </xf>
    <xf numFmtId="0" fontId="16" fillId="24" borderId="91" xfId="0" applyFont="1" applyFill="1" applyBorder="1" applyAlignment="1">
      <alignment horizontal="center" vertical="center" wrapText="1"/>
    </xf>
    <xf numFmtId="0" fontId="19" fillId="0" borderId="18" xfId="0" applyFont="1" applyBorder="1" applyAlignment="1" applyProtection="1">
      <alignment vertical="center" wrapText="1"/>
      <protection locked="0"/>
    </xf>
    <xf numFmtId="0" fontId="20" fillId="0" borderId="22" xfId="0" applyFont="1" applyBorder="1" applyAlignment="1">
      <alignment horizontal="center" vertical="center" wrapText="1"/>
    </xf>
    <xf numFmtId="0" fontId="19" fillId="0" borderId="6" xfId="0" applyFont="1" applyBorder="1" applyAlignment="1" applyProtection="1">
      <alignment vertical="center" wrapText="1"/>
      <protection locked="0"/>
    </xf>
    <xf numFmtId="0" fontId="19" fillId="0" borderId="6" xfId="0" applyFont="1" applyBorder="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19" fillId="0" borderId="9" xfId="0" applyFont="1" applyBorder="1" applyAlignment="1" applyProtection="1">
      <alignment vertical="center" wrapText="1"/>
      <protection locked="0"/>
    </xf>
    <xf numFmtId="0" fontId="19" fillId="0" borderId="14" xfId="0" applyFont="1" applyBorder="1" applyAlignment="1" applyProtection="1">
      <alignment horizontal="center" vertical="center" wrapText="1"/>
      <protection locked="0"/>
    </xf>
    <xf numFmtId="0" fontId="19" fillId="0" borderId="11"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32" xfId="0" applyFont="1" applyBorder="1" applyAlignment="1" applyProtection="1">
      <alignment vertical="center" wrapText="1"/>
      <protection locked="0"/>
    </xf>
    <xf numFmtId="0" fontId="19" fillId="0" borderId="11" xfId="0" applyFont="1" applyBorder="1" applyAlignment="1" applyProtection="1">
      <alignment vertical="center" wrapText="1"/>
      <protection locked="0"/>
    </xf>
    <xf numFmtId="0" fontId="19" fillId="0" borderId="12" xfId="0" applyFont="1" applyBorder="1" applyAlignment="1" applyProtection="1">
      <alignment vertical="center" wrapText="1"/>
      <protection locked="0"/>
    </xf>
    <xf numFmtId="9" fontId="19" fillId="0" borderId="12" xfId="4" applyFont="1" applyBorder="1" applyAlignment="1" applyProtection="1">
      <alignment horizontal="center" vertical="center" wrapText="1"/>
      <protection locked="0"/>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9" fontId="22" fillId="0" borderId="34" xfId="0" applyNumberFormat="1" applyFont="1" applyBorder="1" applyAlignment="1">
      <alignment horizontal="center" vertical="center" wrapText="1"/>
    </xf>
    <xf numFmtId="0" fontId="19" fillId="0" borderId="32" xfId="0" applyFont="1" applyBorder="1" applyAlignment="1">
      <alignment horizontal="center" vertical="center" wrapText="1"/>
    </xf>
    <xf numFmtId="9" fontId="22" fillId="0" borderId="32" xfId="0" applyNumberFormat="1" applyFont="1" applyBorder="1" applyAlignment="1">
      <alignment horizontal="center" vertical="center" wrapText="1"/>
    </xf>
    <xf numFmtId="0" fontId="22" fillId="0" borderId="32" xfId="4" applyNumberFormat="1" applyFont="1" applyFill="1" applyBorder="1" applyAlignment="1" applyProtection="1">
      <alignment horizontal="center" vertical="center" wrapText="1"/>
    </xf>
    <xf numFmtId="0" fontId="19" fillId="0" borderId="12" xfId="0" applyFont="1" applyBorder="1" applyAlignment="1" applyProtection="1">
      <alignment horizontal="left" vertical="center" wrapText="1"/>
      <protection locked="0"/>
    </xf>
    <xf numFmtId="0" fontId="19" fillId="0" borderId="18" xfId="0" applyFont="1" applyBorder="1" applyAlignment="1" applyProtection="1">
      <alignment horizontal="center" vertical="center" wrapText="1"/>
      <protection locked="0"/>
    </xf>
    <xf numFmtId="14" fontId="19" fillId="0" borderId="4" xfId="0" applyNumberFormat="1"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19" fillId="0" borderId="4" xfId="0" applyFont="1" applyBorder="1" applyAlignment="1">
      <alignment horizontal="center" vertical="center" wrapText="1"/>
    </xf>
    <xf numFmtId="0" fontId="22" fillId="0" borderId="6" xfId="0" applyFont="1" applyBorder="1" applyAlignment="1" applyProtection="1">
      <alignment vertical="center" wrapText="1"/>
      <protection locked="0"/>
    </xf>
    <xf numFmtId="0" fontId="22" fillId="0" borderId="7" xfId="0" applyFont="1" applyBorder="1" applyAlignment="1" applyProtection="1">
      <alignment vertical="center" wrapText="1"/>
      <protection locked="0"/>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4" xfId="0" applyFont="1" applyBorder="1" applyAlignment="1" applyProtection="1">
      <alignment vertical="center" wrapText="1"/>
      <protection locked="0"/>
    </xf>
    <xf numFmtId="0" fontId="22" fillId="0" borderId="9" xfId="0" applyFont="1" applyBorder="1" applyAlignment="1">
      <alignment vertical="center" wrapText="1"/>
    </xf>
    <xf numFmtId="0" fontId="22" fillId="0" borderId="49" xfId="0" applyFont="1" applyBorder="1" applyAlignment="1">
      <alignment vertical="center" wrapText="1"/>
    </xf>
    <xf numFmtId="0" fontId="22" fillId="0" borderId="9" xfId="0" applyFont="1" applyBorder="1" applyAlignment="1" applyProtection="1">
      <alignment vertical="center" wrapText="1"/>
      <protection locked="0"/>
    </xf>
    <xf numFmtId="0" fontId="22" fillId="0" borderId="55" xfId="0" applyFont="1" applyBorder="1" applyAlignment="1">
      <alignment vertical="center" wrapText="1"/>
    </xf>
    <xf numFmtId="0" fontId="19" fillId="0" borderId="49" xfId="0" applyFont="1" applyBorder="1" applyAlignment="1" applyProtection="1">
      <alignment vertical="center" wrapText="1"/>
      <protection locked="0"/>
    </xf>
    <xf numFmtId="0" fontId="22" fillId="0" borderId="9" xfId="0" applyFont="1" applyBorder="1" applyAlignment="1">
      <alignment horizontal="left" vertical="center" wrapText="1"/>
    </xf>
    <xf numFmtId="0" fontId="22" fillId="0" borderId="10" xfId="0" applyFont="1" applyBorder="1" applyAlignment="1" applyProtection="1">
      <alignment horizontal="center" vertical="center" wrapText="1"/>
      <protection locked="0"/>
    </xf>
    <xf numFmtId="0" fontId="22" fillId="0" borderId="49" xfId="0" applyFont="1" applyBorder="1" applyAlignment="1">
      <alignment horizontal="center" vertical="center" wrapText="1"/>
    </xf>
    <xf numFmtId="0" fontId="19" fillId="0" borderId="14" xfId="0" applyFont="1" applyBorder="1" applyAlignment="1">
      <alignment horizontal="center" vertical="center"/>
    </xf>
    <xf numFmtId="0" fontId="22" fillId="0" borderId="14" xfId="0" applyFont="1" applyBorder="1" applyAlignment="1">
      <alignment horizontal="center" vertical="center" wrapText="1"/>
    </xf>
    <xf numFmtId="0" fontId="22" fillId="0" borderId="4" xfId="0" applyFont="1" applyBorder="1" applyAlignment="1">
      <alignment horizontal="center" vertical="center" wrapText="1"/>
    </xf>
    <xf numFmtId="14" fontId="22" fillId="0" borderId="7" xfId="0" applyNumberFormat="1" applyFont="1" applyBorder="1" applyAlignment="1">
      <alignment horizontal="center" vertical="center" wrapText="1"/>
    </xf>
    <xf numFmtId="14" fontId="22" fillId="0" borderId="14" xfId="0" applyNumberFormat="1" applyFont="1" applyBorder="1" applyAlignment="1">
      <alignment horizontal="center" vertical="center" wrapText="1"/>
    </xf>
    <xf numFmtId="14" fontId="22" fillId="0" borderId="4" xfId="0" applyNumberFormat="1" applyFont="1" applyBorder="1" applyAlignment="1">
      <alignment horizontal="center" vertical="center" wrapText="1"/>
    </xf>
    <xf numFmtId="0" fontId="22" fillId="0" borderId="76" xfId="0" applyFont="1" applyBorder="1" applyAlignment="1" applyProtection="1">
      <alignment horizontal="center" vertical="center" wrapText="1"/>
      <protection locked="0"/>
    </xf>
    <xf numFmtId="0" fontId="22" fillId="0" borderId="5" xfId="0" applyFont="1" applyBorder="1" applyAlignment="1" applyProtection="1">
      <alignment horizontal="center" vertical="center" wrapText="1"/>
      <protection locked="0"/>
    </xf>
    <xf numFmtId="14" fontId="16" fillId="0" borderId="1" xfId="0" applyNumberFormat="1" applyFont="1" applyBorder="1" applyAlignment="1">
      <alignment vertical="center"/>
    </xf>
    <xf numFmtId="0" fontId="22" fillId="0" borderId="18" xfId="0" applyFont="1"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19" fillId="29" borderId="12" xfId="0" applyFont="1" applyFill="1" applyBorder="1" applyAlignment="1" applyProtection="1">
      <alignment horizontal="center" vertical="center" wrapText="1"/>
      <protection locked="0"/>
    </xf>
    <xf numFmtId="0" fontId="19" fillId="0" borderId="13" xfId="0" applyFont="1" applyBorder="1" applyAlignment="1" applyProtection="1">
      <alignment horizontal="center" vertical="center" wrapText="1"/>
      <protection locked="0"/>
    </xf>
    <xf numFmtId="9" fontId="19" fillId="0" borderId="12" xfId="4" applyFont="1" applyBorder="1" applyAlignment="1" applyProtection="1">
      <alignment horizontal="center" vertical="center" wrapText="1"/>
    </xf>
    <xf numFmtId="0" fontId="20" fillId="0" borderId="13" xfId="0" applyFont="1" applyBorder="1" applyAlignment="1">
      <alignment horizontal="center" vertical="center" wrapText="1"/>
    </xf>
    <xf numFmtId="0" fontId="19" fillId="0" borderId="33" xfId="0" applyFont="1" applyBorder="1" applyAlignment="1">
      <alignment horizontal="center" vertical="center" wrapText="1"/>
    </xf>
    <xf numFmtId="0" fontId="22" fillId="0" borderId="11" xfId="0" applyFont="1" applyBorder="1" applyAlignment="1" applyProtection="1">
      <alignment horizontal="left" vertical="center" wrapText="1"/>
      <protection locked="0"/>
    </xf>
    <xf numFmtId="0" fontId="22" fillId="0" borderId="12" xfId="0" applyFont="1" applyBorder="1" applyAlignment="1" applyProtection="1">
      <alignment horizontal="left" vertical="center" wrapText="1"/>
      <protection locked="0"/>
    </xf>
    <xf numFmtId="14" fontId="22" fillId="0" borderId="12" xfId="0" applyNumberFormat="1" applyFont="1" applyBorder="1" applyAlignment="1" applyProtection="1">
      <alignment horizontal="center" vertical="center" wrapText="1"/>
      <protection locked="0"/>
    </xf>
    <xf numFmtId="0" fontId="22" fillId="0" borderId="23" xfId="0" applyFont="1" applyBorder="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22" fillId="0" borderId="20" xfId="0" applyFont="1" applyBorder="1" applyAlignment="1" applyProtection="1">
      <alignment horizontal="left" vertical="center" wrapText="1"/>
      <protection locked="0"/>
    </xf>
    <xf numFmtId="0" fontId="22" fillId="0" borderId="4" xfId="0" applyFont="1" applyBorder="1" applyAlignment="1" applyProtection="1">
      <alignment horizontal="center" vertical="center" wrapText="1"/>
      <protection locked="0"/>
    </xf>
    <xf numFmtId="14" fontId="22" fillId="0" borderId="4" xfId="0" applyNumberFormat="1" applyFont="1" applyBorder="1" applyAlignment="1" applyProtection="1">
      <alignment horizontal="center" vertical="center" wrapText="1"/>
      <protection locked="0"/>
    </xf>
    <xf numFmtId="14" fontId="22" fillId="0" borderId="14" xfId="0" applyNumberFormat="1" applyFont="1" applyBorder="1" applyAlignment="1" applyProtection="1">
      <alignment horizontal="center" vertical="center" wrapText="1"/>
      <protection locked="0"/>
    </xf>
    <xf numFmtId="14" fontId="16" fillId="31" borderId="11" xfId="0" applyNumberFormat="1" applyFont="1" applyFill="1" applyBorder="1" applyAlignment="1">
      <alignment horizontal="center" vertical="center" wrapText="1"/>
    </xf>
    <xf numFmtId="0" fontId="16" fillId="31" borderId="12" xfId="0" applyFont="1" applyFill="1" applyBorder="1" applyAlignment="1">
      <alignment horizontal="center" vertical="center" wrapText="1"/>
    </xf>
    <xf numFmtId="9" fontId="16" fillId="31" borderId="12" xfId="4" applyFont="1" applyFill="1" applyBorder="1" applyAlignment="1">
      <alignment horizontal="center" vertical="center" wrapText="1"/>
    </xf>
    <xf numFmtId="14" fontId="16" fillId="31" borderId="12" xfId="0" applyNumberFormat="1" applyFont="1" applyFill="1" applyBorder="1" applyAlignment="1">
      <alignment horizontal="center" vertical="center" wrapText="1"/>
    </xf>
    <xf numFmtId="164" fontId="16" fillId="31" borderId="13" xfId="4" applyNumberFormat="1" applyFont="1" applyFill="1" applyBorder="1" applyAlignment="1">
      <alignment horizontal="center" vertical="center" wrapText="1"/>
    </xf>
    <xf numFmtId="0" fontId="19" fillId="0" borderId="22" xfId="0" applyFont="1" applyBorder="1" applyAlignment="1" applyProtection="1">
      <alignment horizontal="left" vertical="center" wrapText="1"/>
      <protection locked="0"/>
    </xf>
    <xf numFmtId="0" fontId="19" fillId="0" borderId="58" xfId="0" applyFont="1" applyBorder="1" applyAlignment="1" applyProtection="1">
      <alignment vertical="center" wrapText="1"/>
      <protection locked="0"/>
    </xf>
    <xf numFmtId="0" fontId="19" fillId="0" borderId="49" xfId="0" applyFont="1" applyBorder="1" applyAlignment="1">
      <alignment vertical="center" wrapText="1"/>
    </xf>
    <xf numFmtId="9" fontId="19" fillId="0" borderId="49" xfId="4" applyFont="1" applyBorder="1" applyAlignment="1" applyProtection="1">
      <alignment vertical="center" wrapText="1"/>
    </xf>
    <xf numFmtId="0" fontId="19" fillId="29" borderId="14" xfId="0" applyFont="1" applyFill="1" applyBorder="1" applyAlignment="1" applyProtection="1">
      <alignment horizontal="center" vertical="center" wrapText="1"/>
      <protection locked="0"/>
    </xf>
    <xf numFmtId="0" fontId="19" fillId="0" borderId="20" xfId="0" applyFont="1" applyBorder="1" applyAlignment="1" applyProtection="1">
      <alignment horizontal="left" vertical="center" wrapText="1"/>
      <protection locked="0"/>
    </xf>
    <xf numFmtId="0" fontId="19" fillId="0" borderId="0" xfId="0" applyFont="1" applyAlignment="1" applyProtection="1">
      <alignment wrapText="1"/>
      <protection locked="0"/>
    </xf>
    <xf numFmtId="9" fontId="22" fillId="0" borderId="14" xfId="0" applyNumberFormat="1" applyFont="1" applyBorder="1" applyAlignment="1" applyProtection="1">
      <alignment horizontal="center" vertical="center" wrapText="1"/>
      <protection locked="0"/>
    </xf>
    <xf numFmtId="0" fontId="22" fillId="0" borderId="77" xfId="0" applyFont="1" applyBorder="1" applyAlignment="1" applyProtection="1">
      <alignment horizontal="left" vertical="center" wrapText="1"/>
      <protection locked="0"/>
    </xf>
    <xf numFmtId="14" fontId="19" fillId="0" borderId="57" xfId="0" applyNumberFormat="1" applyFont="1" applyBorder="1" applyAlignment="1" applyProtection="1">
      <alignment horizontal="center" vertical="center" wrapText="1"/>
      <protection locked="0"/>
    </xf>
    <xf numFmtId="0" fontId="19" fillId="0" borderId="14" xfId="0" applyFont="1" applyBorder="1" applyAlignment="1" applyProtection="1">
      <alignment vertical="center"/>
      <protection locked="0"/>
    </xf>
    <xf numFmtId="0" fontId="19" fillId="0" borderId="17" xfId="0" applyFont="1" applyBorder="1" applyAlignment="1" applyProtection="1">
      <alignment horizontal="center" vertical="center" wrapText="1"/>
      <protection locked="0"/>
    </xf>
    <xf numFmtId="0" fontId="19" fillId="0" borderId="17" xfId="0" applyFont="1" applyBorder="1" applyAlignment="1" applyProtection="1">
      <alignment vertical="center" wrapText="1"/>
      <protection locked="0"/>
    </xf>
    <xf numFmtId="0" fontId="20" fillId="0" borderId="5" xfId="0" applyFont="1" applyBorder="1" applyAlignment="1">
      <alignment horizontal="center" vertical="center" wrapText="1"/>
    </xf>
    <xf numFmtId="0" fontId="22" fillId="0" borderId="6" xfId="0" applyFont="1" applyBorder="1" applyAlignment="1" applyProtection="1">
      <alignment horizontal="left" vertical="center" wrapText="1"/>
      <protection locked="0"/>
    </xf>
    <xf numFmtId="0" fontId="22" fillId="0" borderId="4" xfId="0" applyFont="1" applyBorder="1" applyAlignment="1" applyProtection="1">
      <alignment horizontal="left" vertical="center" wrapText="1"/>
      <protection locked="0"/>
    </xf>
    <xf numFmtId="0" fontId="20" fillId="0" borderId="9" xfId="0" applyFont="1" applyBorder="1" applyAlignment="1">
      <alignment horizontal="center" vertical="center" wrapText="1"/>
    </xf>
    <xf numFmtId="0" fontId="19" fillId="0" borderId="16" xfId="0" applyFont="1" applyBorder="1" applyAlignment="1">
      <alignment horizontal="center" vertical="center" wrapText="1"/>
    </xf>
    <xf numFmtId="0" fontId="22" fillId="0" borderId="9" xfId="0" applyFont="1" applyBorder="1" applyAlignment="1" applyProtection="1">
      <alignment horizontal="left" vertical="center" wrapText="1"/>
      <protection locked="0"/>
    </xf>
    <xf numFmtId="0" fontId="22" fillId="0" borderId="11" xfId="0" applyFont="1" applyBorder="1" applyAlignment="1" applyProtection="1">
      <alignment vertical="center" wrapText="1"/>
      <protection locked="0"/>
    </xf>
    <xf numFmtId="0" fontId="22" fillId="0" borderId="12" xfId="0" applyFont="1" applyBorder="1" applyAlignment="1" applyProtection="1">
      <alignment vertical="center" wrapText="1"/>
      <protection locked="0"/>
    </xf>
    <xf numFmtId="0" fontId="19" fillId="0" borderId="0" xfId="0" applyFont="1" applyAlignment="1" applyProtection="1">
      <alignment vertical="center" wrapText="1"/>
      <protection locked="0"/>
    </xf>
    <xf numFmtId="14" fontId="22" fillId="0" borderId="7" xfId="0" applyNumberFormat="1" applyFont="1" applyBorder="1" applyAlignment="1" applyProtection="1">
      <alignment horizontal="center" vertical="center" wrapText="1"/>
      <protection locked="0"/>
    </xf>
    <xf numFmtId="0" fontId="22" fillId="0" borderId="22" xfId="0" applyFont="1" applyBorder="1" applyAlignment="1" applyProtection="1">
      <alignment horizontal="left" vertical="center" wrapText="1"/>
      <protection locked="0"/>
    </xf>
    <xf numFmtId="0" fontId="22" fillId="0" borderId="5" xfId="0" applyFont="1" applyBorder="1" applyAlignment="1" applyProtection="1">
      <alignment horizontal="left" vertical="center" wrapText="1"/>
      <protection locked="0"/>
    </xf>
    <xf numFmtId="0" fontId="16" fillId="40" borderId="18" xfId="0" applyFont="1" applyFill="1" applyBorder="1" applyAlignment="1">
      <alignment horizontal="center" vertical="center" wrapText="1"/>
    </xf>
    <xf numFmtId="0" fontId="22" fillId="0" borderId="0" xfId="0" applyFont="1"/>
    <xf numFmtId="0" fontId="16" fillId="18" borderId="0" xfId="0" applyFont="1" applyFill="1" applyAlignment="1">
      <alignment horizontal="center" vertical="center" wrapText="1"/>
    </xf>
    <xf numFmtId="0" fontId="19" fillId="0" borderId="0" xfId="0" applyFont="1" applyAlignment="1">
      <alignment horizontal="left" vertical="center" wrapText="1"/>
    </xf>
    <xf numFmtId="0" fontId="20" fillId="0" borderId="0" xfId="0" applyFont="1" applyAlignment="1">
      <alignment vertical="center"/>
    </xf>
    <xf numFmtId="0" fontId="22" fillId="0" borderId="0" xfId="0" applyFont="1" applyAlignment="1">
      <alignment horizontal="left" vertical="center"/>
    </xf>
    <xf numFmtId="0" fontId="16" fillId="0" borderId="0" xfId="0" applyFont="1" applyAlignment="1">
      <alignment horizontal="left" vertical="center" wrapText="1"/>
    </xf>
    <xf numFmtId="0" fontId="16" fillId="0" borderId="0" xfId="0" applyFont="1" applyAlignment="1">
      <alignment horizontal="center" vertical="center" wrapText="1"/>
    </xf>
    <xf numFmtId="14" fontId="22" fillId="0" borderId="0" xfId="0" applyNumberFormat="1" applyFont="1" applyAlignment="1">
      <alignment horizontal="left" vertical="center"/>
    </xf>
    <xf numFmtId="0" fontId="21" fillId="34" borderId="73" xfId="0" applyFont="1" applyFill="1" applyBorder="1" applyAlignment="1">
      <alignment horizontal="center" vertical="center" wrapText="1"/>
    </xf>
    <xf numFmtId="0" fontId="16" fillId="38" borderId="18" xfId="0" applyFont="1" applyFill="1" applyBorder="1" applyAlignment="1">
      <alignment horizontal="center" vertical="center" wrapText="1"/>
    </xf>
    <xf numFmtId="0" fontId="16" fillId="38" borderId="19" xfId="0" applyFont="1" applyFill="1" applyBorder="1" applyAlignment="1">
      <alignment horizontal="center" vertical="center" wrapText="1"/>
    </xf>
    <xf numFmtId="0" fontId="16" fillId="39" borderId="17" xfId="0" applyFont="1" applyFill="1" applyBorder="1" applyAlignment="1">
      <alignment horizontal="center" vertical="center" wrapText="1"/>
    </xf>
    <xf numFmtId="0" fontId="16" fillId="39" borderId="18" xfId="0" applyFont="1" applyFill="1" applyBorder="1" applyAlignment="1">
      <alignment horizontal="center" vertical="center" wrapText="1"/>
    </xf>
    <xf numFmtId="0" fontId="16" fillId="39" borderId="19" xfId="0" applyFont="1" applyFill="1" applyBorder="1" applyAlignment="1">
      <alignment horizontal="center" vertical="center" wrapText="1"/>
    </xf>
    <xf numFmtId="0" fontId="16" fillId="40" borderId="17" xfId="0" applyFont="1" applyFill="1" applyBorder="1" applyAlignment="1">
      <alignment horizontal="center" vertical="center" wrapText="1"/>
    </xf>
    <xf numFmtId="0" fontId="16" fillId="40" borderId="19" xfId="0" applyFont="1" applyFill="1" applyBorder="1" applyAlignment="1">
      <alignment horizontal="center" vertical="center" wrapText="1"/>
    </xf>
    <xf numFmtId="0" fontId="16" fillId="41" borderId="17" xfId="0" applyFont="1" applyFill="1" applyBorder="1" applyAlignment="1">
      <alignment horizontal="center" vertical="center" wrapText="1"/>
    </xf>
    <xf numFmtId="0" fontId="16" fillId="41" borderId="18" xfId="0" applyFont="1" applyFill="1" applyBorder="1" applyAlignment="1">
      <alignment horizontal="center" vertical="center" wrapText="1"/>
    </xf>
    <xf numFmtId="0" fontId="16" fillId="41" borderId="19" xfId="0" applyFont="1" applyFill="1" applyBorder="1" applyAlignment="1">
      <alignment horizontal="center" vertical="center" wrapText="1"/>
    </xf>
    <xf numFmtId="14" fontId="19" fillId="0" borderId="4" xfId="0" applyNumberFormat="1" applyFont="1" applyBorder="1" applyAlignment="1" applyProtection="1">
      <alignment horizontal="center" vertical="center" wrapText="1"/>
      <protection locked="0"/>
    </xf>
    <xf numFmtId="0" fontId="19" fillId="0" borderId="0" xfId="0" applyFont="1" applyAlignment="1" applyProtection="1">
      <alignment horizontal="left" vertical="center" wrapText="1"/>
      <protection locked="0"/>
    </xf>
    <xf numFmtId="0" fontId="19" fillId="2" borderId="4" xfId="0" applyFont="1" applyFill="1" applyBorder="1" applyAlignment="1" applyProtection="1">
      <alignment horizontal="left" vertical="center" wrapText="1"/>
      <protection locked="0"/>
    </xf>
    <xf numFmtId="0" fontId="19" fillId="2" borderId="4" xfId="0" applyFont="1" applyFill="1" applyBorder="1" applyAlignment="1" applyProtection="1">
      <alignment vertical="center" wrapText="1"/>
      <protection locked="0"/>
    </xf>
    <xf numFmtId="0" fontId="30" fillId="40" borderId="18" xfId="0" applyFont="1" applyFill="1" applyBorder="1" applyAlignment="1">
      <alignment horizontal="center" vertical="center" wrapText="1"/>
    </xf>
    <xf numFmtId="0" fontId="19" fillId="0" borderId="0" xfId="0" applyFont="1" applyAlignment="1" applyProtection="1">
      <alignment horizontal="center" wrapText="1"/>
      <protection locked="0"/>
    </xf>
    <xf numFmtId="0" fontId="19" fillId="0" borderId="5"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xf>
    <xf numFmtId="1" fontId="19" fillId="0" borderId="4" xfId="0" applyNumberFormat="1" applyFont="1" applyBorder="1" applyAlignment="1" applyProtection="1">
      <alignment horizontal="center" vertical="center" wrapText="1"/>
    </xf>
    <xf numFmtId="0" fontId="19" fillId="0" borderId="4" xfId="0" applyFont="1" applyBorder="1" applyAlignment="1" applyProtection="1">
      <alignment horizontal="left" vertical="center" wrapText="1"/>
      <protection locked="0"/>
    </xf>
    <xf numFmtId="0" fontId="19" fillId="0" borderId="14" xfId="0" applyFont="1" applyBorder="1" applyAlignment="1">
      <alignment horizontal="center" vertical="center"/>
    </xf>
    <xf numFmtId="0" fontId="19" fillId="0" borderId="14" xfId="0" applyFont="1" applyBorder="1" applyAlignment="1" applyProtection="1">
      <alignment horizontal="left" vertical="center" wrapText="1"/>
      <protection locked="0"/>
    </xf>
    <xf numFmtId="14" fontId="19" fillId="0" borderId="14" xfId="0" applyNumberFormat="1" applyFont="1" applyBorder="1" applyAlignment="1" applyProtection="1">
      <alignment horizontal="center" vertical="center"/>
      <protection locked="0"/>
    </xf>
    <xf numFmtId="0" fontId="0" fillId="0" borderId="0" xfId="0" applyAlignment="1">
      <alignment horizontal="center" vertical="center"/>
    </xf>
    <xf numFmtId="0" fontId="19" fillId="0" borderId="14"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14" xfId="0" applyFont="1" applyBorder="1" applyAlignment="1" applyProtection="1">
      <alignment horizontal="center" vertical="center"/>
    </xf>
    <xf numFmtId="9" fontId="19" fillId="0" borderId="14" xfId="4" applyFont="1" applyBorder="1" applyAlignment="1" applyProtection="1">
      <alignment horizontal="center" vertical="center"/>
    </xf>
    <xf numFmtId="0" fontId="22" fillId="18" borderId="82" xfId="0" applyFont="1" applyFill="1" applyBorder="1" applyAlignment="1">
      <alignment horizontal="left" vertical="center" wrapText="1"/>
    </xf>
    <xf numFmtId="0" fontId="22" fillId="18" borderId="75" xfId="0" applyFont="1" applyFill="1" applyBorder="1" applyAlignment="1">
      <alignment horizontal="left" vertical="center" wrapText="1"/>
    </xf>
    <xf numFmtId="0" fontId="22" fillId="18" borderId="75" xfId="0" applyFont="1" applyFill="1" applyBorder="1" applyAlignment="1">
      <alignment horizontal="center" vertical="center" wrapText="1"/>
    </xf>
    <xf numFmtId="14" fontId="22" fillId="18" borderId="75" xfId="0" applyNumberFormat="1" applyFont="1" applyFill="1" applyBorder="1" applyAlignment="1">
      <alignment horizontal="center" vertical="center" wrapText="1"/>
    </xf>
    <xf numFmtId="0" fontId="22" fillId="18" borderId="83" xfId="0" applyFont="1" applyFill="1" applyBorder="1" applyAlignment="1">
      <alignment horizontal="center" vertical="center" wrapText="1"/>
    </xf>
    <xf numFmtId="0" fontId="19" fillId="0" borderId="0" xfId="0" applyFont="1" applyAlignment="1">
      <alignment horizontal="center"/>
    </xf>
    <xf numFmtId="0" fontId="19" fillId="0" borderId="0" xfId="0" applyFont="1" applyAlignment="1">
      <alignment horizontal="center" vertical="center"/>
    </xf>
    <xf numFmtId="14" fontId="19" fillId="0" borderId="14" xfId="0" applyNumberFormat="1" applyFont="1" applyBorder="1" applyAlignment="1">
      <alignment horizontal="center" vertical="center"/>
    </xf>
    <xf numFmtId="0" fontId="19" fillId="0" borderId="14" xfId="0" applyFont="1" applyBorder="1" applyAlignment="1">
      <alignment vertical="center"/>
    </xf>
    <xf numFmtId="0" fontId="19" fillId="0" borderId="4" xfId="0" applyFont="1" applyBorder="1" applyAlignment="1">
      <alignment horizontal="center" vertical="center"/>
    </xf>
    <xf numFmtId="9" fontId="19" fillId="0" borderId="0" xfId="4" applyFont="1" applyAlignment="1">
      <alignment horizontal="center" vertical="center"/>
    </xf>
    <xf numFmtId="9" fontId="16" fillId="0" borderId="0" xfId="4" applyFont="1" applyAlignment="1">
      <alignment horizontal="center" vertical="center"/>
    </xf>
    <xf numFmtId="9" fontId="19" fillId="0" borderId="14" xfId="4" applyFont="1" applyBorder="1" applyAlignment="1">
      <alignment horizontal="center" vertical="center"/>
    </xf>
    <xf numFmtId="14" fontId="19" fillId="0" borderId="4" xfId="0" applyNumberFormat="1" applyFont="1" applyBorder="1" applyAlignment="1" applyProtection="1">
      <alignment horizontal="center" vertical="center"/>
      <protection locked="0"/>
    </xf>
    <xf numFmtId="9" fontId="19" fillId="0" borderId="0" xfId="4" applyFont="1" applyAlignment="1" applyProtection="1">
      <alignment horizontal="center" vertical="center"/>
      <protection locked="0"/>
    </xf>
    <xf numFmtId="0" fontId="19" fillId="0" borderId="14" xfId="0" applyFont="1" applyBorder="1" applyAlignment="1" applyProtection="1">
      <alignment horizontal="center" vertical="center"/>
      <protection locked="0"/>
    </xf>
    <xf numFmtId="9" fontId="19" fillId="0" borderId="0" xfId="4" applyFont="1" applyProtection="1">
      <protection locked="0"/>
    </xf>
    <xf numFmtId="9" fontId="16" fillId="0" borderId="0" xfId="4" applyFont="1" applyAlignment="1">
      <alignment vertical="center"/>
    </xf>
    <xf numFmtId="9" fontId="19" fillId="0" borderId="0" xfId="4" applyFont="1" applyAlignment="1" applyProtection="1">
      <alignment vertical="center"/>
      <protection locked="0"/>
    </xf>
    <xf numFmtId="0" fontId="22" fillId="0" borderId="12" xfId="0" applyFont="1" applyBorder="1" applyAlignment="1" applyProtection="1">
      <alignment horizontal="center" vertical="center" wrapText="1"/>
      <protection locked="0"/>
    </xf>
    <xf numFmtId="0" fontId="22" fillId="0" borderId="57" xfId="0" applyFont="1" applyBorder="1" applyAlignment="1" applyProtection="1">
      <alignment horizontal="center" vertical="center" wrapText="1"/>
      <protection locked="0"/>
    </xf>
    <xf numFmtId="0" fontId="20" fillId="17" borderId="12" xfId="0" applyFont="1" applyFill="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protection locked="0"/>
    </xf>
    <xf numFmtId="0" fontId="19" fillId="0" borderId="14" xfId="0" applyFont="1" applyBorder="1" applyAlignment="1" applyProtection="1">
      <alignment horizontal="left" vertical="center" wrapText="1"/>
      <protection locked="0"/>
    </xf>
    <xf numFmtId="0" fontId="19" fillId="0" borderId="77" xfId="0" applyFont="1" applyBorder="1" applyAlignment="1" applyProtection="1">
      <alignment horizontal="center" vertical="center" wrapText="1"/>
      <protection locked="0"/>
    </xf>
    <xf numFmtId="0" fontId="16" fillId="42" borderId="14" xfId="0" applyFont="1" applyFill="1" applyBorder="1" applyAlignment="1" applyProtection="1">
      <alignment horizontal="center" vertical="center"/>
    </xf>
    <xf numFmtId="9" fontId="19" fillId="0" borderId="22" xfId="4" applyFont="1" applyBorder="1" applyAlignment="1" applyProtection="1">
      <alignment horizontal="center" vertical="center" wrapText="1"/>
    </xf>
    <xf numFmtId="0" fontId="21" fillId="44" borderId="14" xfId="0" applyFont="1" applyFill="1" applyBorder="1" applyAlignment="1">
      <alignment horizontal="center" vertical="center"/>
    </xf>
    <xf numFmtId="0" fontId="21" fillId="44" borderId="14" xfId="0" applyFont="1" applyFill="1" applyBorder="1" applyAlignment="1" applyProtection="1">
      <alignment horizontal="center" vertical="center"/>
    </xf>
    <xf numFmtId="0" fontId="16" fillId="42" borderId="14" xfId="0" applyFont="1" applyFill="1" applyBorder="1" applyAlignment="1" applyProtection="1">
      <alignment horizontal="center" vertical="center"/>
    </xf>
    <xf numFmtId="0" fontId="16" fillId="0" borderId="0" xfId="0" applyFont="1" applyAlignment="1">
      <alignment vertical="center" wrapText="1"/>
    </xf>
    <xf numFmtId="0" fontId="19" fillId="0" borderId="14" xfId="0" applyFont="1" applyBorder="1" applyAlignment="1" applyProtection="1">
      <alignment horizontal="center" vertical="center"/>
      <protection locked="0"/>
    </xf>
    <xf numFmtId="9" fontId="19" fillId="0" borderId="14" xfId="4" applyFont="1" applyBorder="1" applyAlignment="1" applyProtection="1">
      <alignment horizontal="center" vertical="center"/>
    </xf>
    <xf numFmtId="0" fontId="16" fillId="42" borderId="14" xfId="0" applyFont="1" applyFill="1" applyBorder="1" applyAlignment="1" applyProtection="1">
      <alignment horizontal="center" vertical="center"/>
    </xf>
    <xf numFmtId="9" fontId="19" fillId="0" borderId="14" xfId="4" applyFont="1" applyBorder="1" applyAlignment="1">
      <alignment horizontal="center" vertical="center"/>
    </xf>
    <xf numFmtId="9" fontId="19" fillId="0" borderId="4" xfId="4" applyFont="1" applyBorder="1" applyAlignment="1">
      <alignment horizontal="center" vertical="center"/>
    </xf>
    <xf numFmtId="0" fontId="21" fillId="44" borderId="14" xfId="0" applyFont="1" applyFill="1" applyBorder="1" applyAlignment="1">
      <alignment horizontal="center" vertical="center"/>
    </xf>
    <xf numFmtId="0" fontId="16" fillId="42" borderId="4" xfId="0" applyFont="1" applyFill="1" applyBorder="1" applyAlignment="1">
      <alignment horizontal="center" vertical="center"/>
    </xf>
    <xf numFmtId="0" fontId="16" fillId="42" borderId="14" xfId="0" applyFont="1" applyFill="1" applyBorder="1" applyAlignment="1">
      <alignment horizontal="center" vertical="center"/>
    </xf>
    <xf numFmtId="0" fontId="19" fillId="0" borderId="14" xfId="0" applyNumberFormat="1" applyFont="1" applyBorder="1" applyAlignment="1" applyProtection="1">
      <alignment horizontal="left" vertical="center" wrapText="1"/>
      <protection locked="0"/>
    </xf>
    <xf numFmtId="0" fontId="19" fillId="0" borderId="14" xfId="0" applyFont="1" applyBorder="1" applyAlignment="1" applyProtection="1">
      <alignment horizontal="center" vertical="center"/>
      <protection locked="0"/>
    </xf>
    <xf numFmtId="0" fontId="19" fillId="0" borderId="14" xfId="0" applyFont="1" applyBorder="1" applyAlignment="1">
      <alignment horizontal="center" vertical="center"/>
    </xf>
    <xf numFmtId="9" fontId="19" fillId="0" borderId="14" xfId="4" applyFont="1" applyBorder="1" applyAlignment="1">
      <alignment horizontal="center" vertical="center"/>
    </xf>
    <xf numFmtId="0" fontId="21" fillId="44" borderId="14" xfId="0" applyFont="1" applyFill="1" applyBorder="1" applyAlignment="1">
      <alignment horizontal="center" vertical="center"/>
    </xf>
    <xf numFmtId="0" fontId="16" fillId="42" borderId="14" xfId="0" applyFont="1" applyFill="1" applyBorder="1" applyAlignment="1">
      <alignment horizontal="center" vertical="center"/>
    </xf>
    <xf numFmtId="0" fontId="32" fillId="0" borderId="4" xfId="0" applyFont="1" applyBorder="1" applyAlignment="1">
      <alignment vertical="center" wrapText="1"/>
    </xf>
    <xf numFmtId="14" fontId="19" fillId="0" borderId="5" xfId="0" applyNumberFormat="1" applyFont="1" applyBorder="1" applyAlignment="1" applyProtection="1">
      <alignment horizontal="center" vertical="center"/>
      <protection locked="0"/>
    </xf>
    <xf numFmtId="0" fontId="19" fillId="0" borderId="16" xfId="0" applyFont="1" applyBorder="1" applyAlignment="1" applyProtection="1">
      <alignment horizontal="center" vertical="center"/>
      <protection locked="0"/>
    </xf>
    <xf numFmtId="0" fontId="19" fillId="0" borderId="56" xfId="0" applyFont="1" applyBorder="1" applyAlignment="1" applyProtection="1">
      <alignment vertical="center" wrapText="1"/>
      <protection locked="0"/>
    </xf>
    <xf numFmtId="0" fontId="19" fillId="0" borderId="75" xfId="0" applyFont="1" applyBorder="1" applyAlignment="1">
      <alignment vertical="center"/>
    </xf>
    <xf numFmtId="0" fontId="19" fillId="0" borderId="108" xfId="0" applyFont="1" applyBorder="1" applyAlignment="1">
      <alignment horizontal="left" vertical="center" wrapText="1"/>
    </xf>
    <xf numFmtId="0" fontId="35" fillId="18" borderId="109" xfId="0" applyFont="1" applyFill="1" applyBorder="1" applyAlignment="1">
      <alignment horizontal="left" vertical="center" wrapText="1"/>
    </xf>
    <xf numFmtId="0" fontId="19" fillId="0" borderId="14" xfId="0" applyFont="1" applyBorder="1" applyAlignment="1" applyProtection="1">
      <alignment horizontal="center" vertical="center"/>
      <protection locked="0"/>
    </xf>
    <xf numFmtId="0" fontId="19" fillId="0" borderId="14" xfId="0" applyFont="1" applyFill="1" applyBorder="1" applyAlignment="1" applyProtection="1">
      <alignment horizontal="left" vertical="center" wrapText="1"/>
      <protection locked="0"/>
    </xf>
    <xf numFmtId="0" fontId="16" fillId="0" borderId="14" xfId="0" applyFont="1" applyFill="1" applyBorder="1" applyAlignment="1" applyProtection="1">
      <alignment vertical="center" wrapText="1"/>
      <protection locked="0"/>
    </xf>
    <xf numFmtId="0" fontId="19" fillId="0" borderId="14" xfId="0" applyFont="1" applyFill="1" applyBorder="1" applyAlignment="1" applyProtection="1">
      <alignment horizontal="justify" vertical="center" wrapText="1"/>
      <protection locked="0"/>
    </xf>
    <xf numFmtId="0" fontId="16" fillId="0" borderId="14" xfId="0" applyFont="1" applyFill="1" applyBorder="1" applyAlignment="1">
      <alignment horizontal="justify" vertical="center" wrapText="1"/>
    </xf>
    <xf numFmtId="0" fontId="16" fillId="0" borderId="4" xfId="0" applyFont="1" applyFill="1" applyBorder="1" applyAlignment="1" applyProtection="1">
      <alignment horizontal="justify" vertical="center" wrapText="1"/>
      <protection locked="0"/>
    </xf>
    <xf numFmtId="0" fontId="19" fillId="0" borderId="4" xfId="0" applyFont="1" applyFill="1" applyBorder="1" applyAlignment="1" applyProtection="1">
      <alignment vertical="center" wrapText="1"/>
      <protection locked="0"/>
    </xf>
    <xf numFmtId="0" fontId="19" fillId="0" borderId="75" xfId="0" applyFont="1" applyFill="1" applyBorder="1" applyAlignment="1">
      <alignment vertical="center" wrapText="1"/>
    </xf>
    <xf numFmtId="0" fontId="19" fillId="0" borderId="4" xfId="0" applyFont="1" applyFill="1" applyBorder="1" applyAlignment="1">
      <alignment horizontal="justify" vertical="center" wrapText="1"/>
    </xf>
    <xf numFmtId="0" fontId="19" fillId="0" borderId="14" xfId="0" applyFont="1" applyFill="1" applyBorder="1" applyAlignment="1" applyProtection="1">
      <alignment vertical="center" wrapText="1"/>
      <protection locked="0"/>
    </xf>
    <xf numFmtId="0" fontId="16" fillId="0" borderId="4" xfId="0" applyFont="1" applyFill="1" applyBorder="1" applyAlignment="1" applyProtection="1">
      <alignment vertical="center" wrapText="1"/>
      <protection locked="0"/>
    </xf>
    <xf numFmtId="0" fontId="19" fillId="0" borderId="108" xfId="0" applyFont="1" applyFill="1" applyBorder="1" applyAlignment="1">
      <alignment horizontal="left" vertical="center" wrapText="1"/>
    </xf>
    <xf numFmtId="0" fontId="32" fillId="0" borderId="0" xfId="0" applyFont="1" applyFill="1" applyAlignment="1">
      <alignment horizontal="left" vertical="center" wrapText="1"/>
    </xf>
    <xf numFmtId="0" fontId="16" fillId="0" borderId="14" xfId="0" applyFont="1" applyFill="1" applyBorder="1" applyAlignment="1" applyProtection="1">
      <alignment horizontal="left" vertical="center" wrapText="1"/>
      <protection locked="0"/>
    </xf>
    <xf numFmtId="0" fontId="19" fillId="0" borderId="0" xfId="0" applyFont="1" applyFill="1" applyProtection="1">
      <protection locked="0"/>
    </xf>
    <xf numFmtId="0" fontId="4" fillId="2" borderId="4" xfId="1" applyFont="1" applyFill="1" applyBorder="1" applyAlignment="1">
      <alignment horizontal="center" vertical="center"/>
    </xf>
    <xf numFmtId="0" fontId="5" fillId="2" borderId="4" xfId="1" applyFont="1" applyFill="1" applyBorder="1" applyAlignment="1">
      <alignment horizontal="left" vertical="center" wrapText="1"/>
    </xf>
    <xf numFmtId="0" fontId="5" fillId="2" borderId="49"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4" fillId="2" borderId="0" xfId="1" applyFont="1" applyFill="1" applyAlignment="1">
      <alignment horizontal="center" vertical="center"/>
    </xf>
    <xf numFmtId="0" fontId="7" fillId="2" borderId="4"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5" fillId="2" borderId="17"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3" fillId="2" borderId="1" xfId="1" applyFont="1" applyFill="1" applyBorder="1" applyAlignment="1">
      <alignment horizontal="center"/>
    </xf>
    <xf numFmtId="0" fontId="4" fillId="3" borderId="4" xfId="1" applyFont="1" applyFill="1" applyBorder="1" applyAlignment="1">
      <alignment horizontal="center" vertical="center" textRotation="90"/>
    </xf>
    <xf numFmtId="0" fontId="6" fillId="0" borderId="0" xfId="1" applyFont="1" applyAlignment="1">
      <alignment horizontal="justify" vertical="top" wrapText="1"/>
    </xf>
    <xf numFmtId="0" fontId="5" fillId="4" borderId="5"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20" fillId="17" borderId="22" xfId="0" applyFont="1" applyFill="1" applyBorder="1" applyAlignment="1" applyProtection="1">
      <alignment horizontal="center" vertical="center" wrapText="1"/>
      <protection locked="0"/>
    </xf>
    <xf numFmtId="0" fontId="20" fillId="17" borderId="36" xfId="0" applyFont="1" applyFill="1" applyBorder="1" applyAlignment="1" applyProtection="1">
      <alignment horizontal="center" vertical="center" wrapText="1"/>
      <protection locked="0"/>
    </xf>
    <xf numFmtId="0" fontId="18" fillId="0" borderId="47" xfId="0" applyFont="1" applyBorder="1" applyAlignment="1" applyProtection="1">
      <alignment horizontal="center"/>
      <protection locked="0"/>
    </xf>
    <xf numFmtId="0" fontId="18" fillId="0" borderId="46" xfId="0" applyFont="1" applyBorder="1" applyAlignment="1" applyProtection="1">
      <alignment horizontal="center"/>
      <protection locked="0"/>
    </xf>
    <xf numFmtId="0" fontId="18" fillId="0" borderId="45" xfId="0" applyFont="1" applyBorder="1" applyAlignment="1" applyProtection="1">
      <alignment horizontal="center"/>
      <protection locked="0"/>
    </xf>
    <xf numFmtId="0" fontId="17" fillId="0" borderId="80" xfId="0" applyFont="1" applyBorder="1" applyAlignment="1">
      <alignment horizontal="center" vertical="center" wrapText="1"/>
    </xf>
    <xf numFmtId="0" fontId="17" fillId="0" borderId="29" xfId="0" applyFont="1" applyBorder="1" applyAlignment="1">
      <alignment horizontal="center" vertical="center"/>
    </xf>
    <xf numFmtId="0" fontId="17" fillId="0" borderId="81" xfId="0" applyFont="1" applyBorder="1" applyAlignment="1">
      <alignment horizontal="center" vertical="center"/>
    </xf>
    <xf numFmtId="0" fontId="17" fillId="0" borderId="79" xfId="0" applyFont="1" applyBorder="1" applyAlignment="1">
      <alignment horizontal="center" vertical="center"/>
    </xf>
    <xf numFmtId="0" fontId="17" fillId="0" borderId="0" xfId="0" applyFont="1" applyBorder="1" applyAlignment="1">
      <alignment horizontal="center" vertical="center"/>
    </xf>
    <xf numFmtId="0" fontId="17" fillId="0" borderId="44" xfId="0" applyFont="1" applyBorder="1" applyAlignment="1">
      <alignment horizontal="center" vertical="center"/>
    </xf>
    <xf numFmtId="0" fontId="17" fillId="0" borderId="50" xfId="0" applyFont="1" applyBorder="1" applyAlignment="1">
      <alignment horizontal="center" vertical="center"/>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7" fillId="0" borderId="80" xfId="0" applyFont="1" applyBorder="1" applyAlignment="1">
      <alignment horizontal="center" vertical="center"/>
    </xf>
    <xf numFmtId="0" fontId="21" fillId="30" borderId="17" xfId="0" applyFont="1" applyFill="1" applyBorder="1" applyAlignment="1">
      <alignment horizontal="center" vertical="center"/>
    </xf>
    <xf numFmtId="0" fontId="21" fillId="30" borderId="18" xfId="0" applyFont="1" applyFill="1" applyBorder="1" applyAlignment="1">
      <alignment horizontal="center" vertical="center"/>
    </xf>
    <xf numFmtId="0" fontId="21" fillId="30" borderId="19" xfId="0" applyFont="1" applyFill="1" applyBorder="1" applyAlignment="1">
      <alignment horizontal="center" vertical="center"/>
    </xf>
    <xf numFmtId="14" fontId="16" fillId="31" borderId="9" xfId="0" applyNumberFormat="1" applyFont="1" applyFill="1" applyBorder="1" applyAlignment="1">
      <alignment horizontal="center" vertical="center" wrapText="1"/>
    </xf>
    <xf numFmtId="14" fontId="16" fillId="31" borderId="11" xfId="0" applyNumberFormat="1" applyFont="1" applyFill="1" applyBorder="1" applyAlignment="1">
      <alignment horizontal="center" vertical="center" wrapText="1"/>
    </xf>
    <xf numFmtId="0" fontId="16" fillId="31" borderId="4" xfId="0" applyFont="1" applyFill="1" applyBorder="1" applyAlignment="1">
      <alignment horizontal="center" vertical="center" wrapText="1"/>
    </xf>
    <xf numFmtId="0" fontId="16" fillId="31" borderId="12" xfId="0" applyFont="1" applyFill="1" applyBorder="1" applyAlignment="1">
      <alignment horizontal="center" vertical="center" wrapText="1"/>
    </xf>
    <xf numFmtId="9" fontId="16" fillId="31" borderId="4" xfId="4" applyFont="1" applyFill="1" applyBorder="1" applyAlignment="1">
      <alignment horizontal="center" vertical="center" wrapText="1"/>
    </xf>
    <xf numFmtId="9" fontId="16" fillId="31" borderId="12" xfId="4" applyFont="1" applyFill="1" applyBorder="1" applyAlignment="1">
      <alignment horizontal="center" vertical="center" wrapText="1"/>
    </xf>
    <xf numFmtId="14" fontId="16" fillId="31" borderId="4" xfId="0" applyNumberFormat="1" applyFont="1" applyFill="1" applyBorder="1" applyAlignment="1">
      <alignment horizontal="center" vertical="center" wrapText="1"/>
    </xf>
    <xf numFmtId="14" fontId="16" fillId="31" borderId="12" xfId="0" applyNumberFormat="1" applyFont="1" applyFill="1" applyBorder="1" applyAlignment="1">
      <alignment horizontal="center" vertical="center" wrapText="1"/>
    </xf>
    <xf numFmtId="164" fontId="16" fillId="31" borderId="10" xfId="4" applyNumberFormat="1" applyFont="1" applyFill="1" applyBorder="1" applyAlignment="1">
      <alignment horizontal="center" vertical="center" wrapText="1"/>
    </xf>
    <xf numFmtId="164" fontId="16" fillId="31" borderId="13" xfId="4" applyNumberFormat="1" applyFont="1" applyFill="1" applyBorder="1" applyAlignment="1">
      <alignment horizontal="center" vertical="center" wrapText="1"/>
    </xf>
    <xf numFmtId="0" fontId="20" fillId="10" borderId="22" xfId="0" applyFont="1" applyFill="1" applyBorder="1" applyAlignment="1" applyProtection="1">
      <alignment horizontal="center" vertical="center"/>
      <protection locked="0"/>
    </xf>
    <xf numFmtId="0" fontId="20" fillId="10" borderId="36" xfId="0" applyFont="1" applyFill="1" applyBorder="1" applyAlignment="1" applyProtection="1">
      <alignment horizontal="center" vertical="center"/>
      <protection locked="0"/>
    </xf>
    <xf numFmtId="0" fontId="20" fillId="13" borderId="18" xfId="0" applyFont="1" applyFill="1" applyBorder="1" applyAlignment="1" applyProtection="1">
      <alignment horizontal="center" vertical="center" wrapText="1"/>
      <protection locked="0"/>
    </xf>
    <xf numFmtId="0" fontId="20" fillId="13" borderId="32" xfId="0" applyFont="1" applyFill="1" applyBorder="1" applyAlignment="1" applyProtection="1">
      <alignment horizontal="center" vertical="center" wrapText="1"/>
      <protection locked="0"/>
    </xf>
    <xf numFmtId="0" fontId="20" fillId="10" borderId="22" xfId="0" applyFont="1" applyFill="1" applyBorder="1" applyAlignment="1" applyProtection="1">
      <alignment horizontal="center" vertical="center" wrapText="1"/>
      <protection locked="0"/>
    </xf>
    <xf numFmtId="0" fontId="20" fillId="10" borderId="31" xfId="0" applyFont="1" applyFill="1" applyBorder="1" applyAlignment="1" applyProtection="1">
      <alignment horizontal="center" vertical="center" wrapText="1"/>
      <protection locked="0"/>
    </xf>
    <xf numFmtId="0" fontId="20" fillId="10" borderId="36" xfId="0" applyFont="1" applyFill="1" applyBorder="1" applyAlignment="1" applyProtection="1">
      <alignment horizontal="center" vertical="center" wrapText="1"/>
      <protection locked="0"/>
    </xf>
    <xf numFmtId="0" fontId="20" fillId="9" borderId="25" xfId="0" applyFont="1" applyFill="1" applyBorder="1" applyAlignment="1" applyProtection="1">
      <alignment horizontal="center" vertical="center"/>
      <protection locked="0"/>
    </xf>
    <xf numFmtId="0" fontId="20" fillId="9" borderId="30" xfId="0" applyFont="1" applyFill="1" applyBorder="1" applyAlignment="1" applyProtection="1">
      <alignment horizontal="center" vertical="center"/>
      <protection locked="0"/>
    </xf>
    <xf numFmtId="0" fontId="20" fillId="9" borderId="26" xfId="0" applyFont="1" applyFill="1" applyBorder="1" applyAlignment="1" applyProtection="1">
      <alignment horizontal="center" vertical="center"/>
      <protection locked="0"/>
    </xf>
    <xf numFmtId="0" fontId="20" fillId="10" borderId="18" xfId="0" applyFont="1" applyFill="1" applyBorder="1" applyAlignment="1" applyProtection="1">
      <alignment horizontal="center" vertical="center" wrapText="1"/>
      <protection locked="0"/>
    </xf>
    <xf numFmtId="0" fontId="20" fillId="10" borderId="32" xfId="0" applyFont="1" applyFill="1" applyBorder="1" applyAlignment="1" applyProtection="1">
      <alignment horizontal="center" vertical="center" wrapText="1"/>
      <protection locked="0"/>
    </xf>
    <xf numFmtId="0" fontId="20" fillId="16" borderId="41" xfId="0" applyFont="1" applyFill="1" applyBorder="1" applyAlignment="1" applyProtection="1">
      <alignment horizontal="center" vertical="center"/>
      <protection locked="0"/>
    </xf>
    <xf numFmtId="0" fontId="20" fillId="16" borderId="42" xfId="0" applyFont="1" applyFill="1" applyBorder="1" applyAlignment="1" applyProtection="1">
      <alignment horizontal="center" vertical="center"/>
      <protection locked="0"/>
    </xf>
    <xf numFmtId="0" fontId="20" fillId="16" borderId="62" xfId="0" applyFont="1" applyFill="1" applyBorder="1" applyAlignment="1" applyProtection="1">
      <alignment horizontal="center" vertical="center"/>
      <protection locked="0"/>
    </xf>
    <xf numFmtId="0" fontId="20" fillId="17" borderId="6" xfId="0" applyFont="1" applyFill="1" applyBorder="1" applyAlignment="1" applyProtection="1">
      <alignment horizontal="center" vertical="center" wrapText="1"/>
      <protection locked="0"/>
    </xf>
    <xf numFmtId="0" fontId="20" fillId="17" borderId="11" xfId="0" applyFont="1" applyFill="1" applyBorder="1" applyAlignment="1" applyProtection="1">
      <alignment horizontal="center" vertical="center" wrapText="1"/>
      <protection locked="0"/>
    </xf>
    <xf numFmtId="0" fontId="20" fillId="14" borderId="7" xfId="0" applyFont="1" applyFill="1" applyBorder="1" applyAlignment="1" applyProtection="1">
      <alignment horizontal="center" vertical="center" wrapText="1"/>
      <protection locked="0"/>
    </xf>
    <xf numFmtId="0" fontId="20" fillId="14" borderId="12" xfId="0" applyFont="1" applyFill="1" applyBorder="1" applyAlignment="1" applyProtection="1">
      <alignment horizontal="center" vertical="center" wrapText="1"/>
      <protection locked="0"/>
    </xf>
    <xf numFmtId="0" fontId="20" fillId="11" borderId="18" xfId="0" applyFont="1" applyFill="1" applyBorder="1" applyAlignment="1" applyProtection="1">
      <alignment horizontal="center" vertical="center" textRotation="90" wrapText="1"/>
      <protection locked="0"/>
    </xf>
    <xf numFmtId="0" fontId="20" fillId="11" borderId="32" xfId="0" applyFont="1" applyFill="1" applyBorder="1" applyAlignment="1" applyProtection="1">
      <alignment horizontal="center" vertical="center" textRotation="90" wrapText="1"/>
      <protection locked="0"/>
    </xf>
    <xf numFmtId="0" fontId="20" fillId="17" borderId="23" xfId="0" applyFont="1" applyFill="1" applyBorder="1" applyAlignment="1" applyProtection="1">
      <alignment horizontal="center" vertical="center" wrapText="1"/>
      <protection locked="0"/>
    </xf>
    <xf numFmtId="0" fontId="20" fillId="17" borderId="7" xfId="0" applyFont="1" applyFill="1" applyBorder="1" applyAlignment="1" applyProtection="1">
      <alignment horizontal="center" vertical="center" wrapText="1"/>
      <protection locked="0"/>
    </xf>
    <xf numFmtId="0" fontId="20" fillId="17" borderId="12" xfId="0" applyFont="1" applyFill="1" applyBorder="1" applyAlignment="1" applyProtection="1">
      <alignment horizontal="center" vertical="center" wrapText="1"/>
      <protection locked="0"/>
    </xf>
    <xf numFmtId="0" fontId="20" fillId="14" borderId="8" xfId="0" applyFont="1" applyFill="1" applyBorder="1" applyAlignment="1" applyProtection="1">
      <alignment horizontal="center" vertical="center" wrapText="1"/>
      <protection locked="0"/>
    </xf>
    <xf numFmtId="0" fontId="20" fillId="14" borderId="13" xfId="0" applyFont="1" applyFill="1" applyBorder="1" applyAlignment="1" applyProtection="1">
      <alignment horizontal="center" vertical="center" wrapText="1"/>
      <protection locked="0"/>
    </xf>
    <xf numFmtId="0" fontId="20" fillId="15" borderId="41" xfId="0" applyFont="1" applyFill="1" applyBorder="1" applyAlignment="1" applyProtection="1">
      <alignment horizontal="center" vertical="center"/>
      <protection locked="0"/>
    </xf>
    <xf numFmtId="0" fontId="20" fillId="15" borderId="42" xfId="0" applyFont="1" applyFill="1" applyBorder="1" applyAlignment="1" applyProtection="1">
      <alignment horizontal="center" vertical="center"/>
      <protection locked="0"/>
    </xf>
    <xf numFmtId="0" fontId="20" fillId="15" borderId="43" xfId="0" applyFont="1" applyFill="1" applyBorder="1" applyAlignment="1" applyProtection="1">
      <alignment horizontal="center" vertical="center"/>
      <protection locked="0"/>
    </xf>
    <xf numFmtId="0" fontId="20" fillId="11" borderId="18" xfId="0" applyFont="1" applyFill="1" applyBorder="1" applyAlignment="1" applyProtection="1">
      <alignment horizontal="center" vertical="center" wrapText="1"/>
      <protection locked="0"/>
    </xf>
    <xf numFmtId="0" fontId="20" fillId="11" borderId="32" xfId="0" applyFont="1" applyFill="1" applyBorder="1" applyAlignment="1" applyProtection="1">
      <alignment horizontal="center" vertical="center" wrapText="1"/>
      <protection locked="0"/>
    </xf>
    <xf numFmtId="0" fontId="16" fillId="0" borderId="0" xfId="0" applyFont="1" applyAlignment="1">
      <alignment horizontal="left" vertical="center"/>
    </xf>
    <xf numFmtId="0" fontId="18" fillId="0" borderId="6" xfId="0" applyFont="1" applyBorder="1" applyAlignment="1">
      <alignment horizontal="center" vertical="center"/>
    </xf>
    <xf numFmtId="0" fontId="18" fillId="0" borderId="22" xfId="0" applyFont="1" applyBorder="1" applyAlignment="1">
      <alignment horizontal="center" vertical="center"/>
    </xf>
    <xf numFmtId="0" fontId="18" fillId="0" borderId="9" xfId="0" applyFont="1" applyBorder="1" applyAlignment="1">
      <alignment horizontal="center" vertical="center"/>
    </xf>
    <xf numFmtId="0" fontId="18" fillId="0" borderId="5" xfId="0" applyFont="1" applyBorder="1" applyAlignment="1">
      <alignment horizontal="center" vertical="center"/>
    </xf>
    <xf numFmtId="0" fontId="18" fillId="0" borderId="11" xfId="0" applyFont="1" applyBorder="1" applyAlignment="1">
      <alignment horizontal="center" vertical="center"/>
    </xf>
    <xf numFmtId="0" fontId="18" fillId="0" borderId="23" xfId="0" applyFont="1" applyBorder="1" applyAlignment="1">
      <alignment horizontal="center" vertical="center"/>
    </xf>
    <xf numFmtId="0" fontId="20" fillId="10" borderId="6" xfId="0" applyFont="1" applyFill="1" applyBorder="1" applyAlignment="1" applyProtection="1">
      <alignment horizontal="center" vertical="center" wrapText="1"/>
      <protection locked="0"/>
    </xf>
    <xf numFmtId="0" fontId="20" fillId="10" borderId="7" xfId="0" applyFont="1" applyFill="1" applyBorder="1" applyAlignment="1" applyProtection="1">
      <alignment horizontal="center" vertical="center"/>
      <protection locked="0"/>
    </xf>
    <xf numFmtId="0" fontId="20" fillId="10" borderId="19" xfId="0" applyFont="1" applyFill="1" applyBorder="1" applyAlignment="1" applyProtection="1">
      <alignment horizontal="center" vertical="center"/>
      <protection locked="0"/>
    </xf>
    <xf numFmtId="0" fontId="20" fillId="10" borderId="33" xfId="0" applyFont="1" applyFill="1" applyBorder="1" applyAlignment="1" applyProtection="1">
      <alignment horizontal="center" vertical="center"/>
      <protection locked="0"/>
    </xf>
    <xf numFmtId="0" fontId="20" fillId="13" borderId="38" xfId="0" applyFont="1" applyFill="1" applyBorder="1" applyAlignment="1" applyProtection="1">
      <alignment horizontal="center" vertical="center" wrapText="1"/>
      <protection locked="0"/>
    </xf>
    <xf numFmtId="0" fontId="20" fillId="13" borderId="40" xfId="0" applyFont="1" applyFill="1" applyBorder="1" applyAlignment="1" applyProtection="1">
      <alignment horizontal="center" vertical="center" wrapText="1"/>
      <protection locked="0"/>
    </xf>
    <xf numFmtId="0" fontId="20" fillId="12" borderId="41" xfId="0" applyFont="1" applyFill="1" applyBorder="1" applyAlignment="1" applyProtection="1">
      <alignment horizontal="center" vertical="center"/>
      <protection locked="0"/>
    </xf>
    <xf numFmtId="0" fontId="20" fillId="12" borderId="42" xfId="0" applyFont="1" applyFill="1" applyBorder="1" applyAlignment="1" applyProtection="1">
      <alignment horizontal="center" vertical="center"/>
      <protection locked="0"/>
    </xf>
    <xf numFmtId="0" fontId="20" fillId="12" borderId="43" xfId="0" applyFont="1" applyFill="1" applyBorder="1" applyAlignment="1" applyProtection="1">
      <alignment horizontal="center" vertical="center"/>
      <protection locked="0"/>
    </xf>
    <xf numFmtId="0" fontId="20" fillId="13" borderId="24" xfId="0" applyFont="1" applyFill="1" applyBorder="1" applyAlignment="1" applyProtection="1">
      <alignment horizontal="center" vertical="center" wrapText="1"/>
      <protection locked="0"/>
    </xf>
    <xf numFmtId="0" fontId="20" fillId="13" borderId="51" xfId="0" applyFont="1" applyFill="1" applyBorder="1" applyAlignment="1" applyProtection="1">
      <alignment horizontal="center" vertical="center" wrapText="1"/>
      <protection locked="0"/>
    </xf>
    <xf numFmtId="0" fontId="20" fillId="13" borderId="17" xfId="0" applyFont="1" applyFill="1" applyBorder="1" applyAlignment="1" applyProtection="1">
      <alignment horizontal="center" vertical="center" wrapText="1"/>
      <protection locked="0"/>
    </xf>
    <xf numFmtId="0" fontId="20" fillId="13" borderId="34" xfId="0" applyFont="1" applyFill="1" applyBorder="1" applyAlignment="1" applyProtection="1">
      <alignment horizontal="center" vertical="center" wrapText="1"/>
      <protection locked="0"/>
    </xf>
    <xf numFmtId="0" fontId="20" fillId="11" borderId="22" xfId="0" applyFont="1" applyFill="1" applyBorder="1" applyAlignment="1" applyProtection="1">
      <alignment horizontal="center" vertical="center" wrapText="1"/>
      <protection locked="0"/>
    </xf>
    <xf numFmtId="0" fontId="20" fillId="11" borderId="31" xfId="0" applyFont="1" applyFill="1" applyBorder="1" applyAlignment="1" applyProtection="1">
      <alignment horizontal="center" vertical="center" wrapText="1"/>
      <protection locked="0"/>
    </xf>
    <xf numFmtId="0" fontId="20" fillId="11" borderId="53" xfId="0" applyFont="1" applyFill="1" applyBorder="1" applyAlignment="1" applyProtection="1">
      <alignment horizontal="center" vertical="center" wrapText="1"/>
      <protection locked="0"/>
    </xf>
    <xf numFmtId="0" fontId="20" fillId="11" borderId="35" xfId="0" applyFont="1" applyFill="1" applyBorder="1" applyAlignment="1" applyProtection="1">
      <alignment horizontal="center" vertical="center" wrapText="1"/>
      <protection locked="0"/>
    </xf>
    <xf numFmtId="0" fontId="20" fillId="11" borderId="36" xfId="0" applyFont="1" applyFill="1" applyBorder="1" applyAlignment="1" applyProtection="1">
      <alignment horizontal="center" vertical="center" wrapText="1"/>
      <protection locked="0"/>
    </xf>
    <xf numFmtId="0" fontId="20" fillId="8" borderId="25" xfId="0" applyFont="1" applyFill="1" applyBorder="1" applyAlignment="1" applyProtection="1">
      <alignment horizontal="center" vertical="center"/>
      <protection locked="0"/>
    </xf>
    <xf numFmtId="0" fontId="20" fillId="8" borderId="30" xfId="0" applyFont="1" applyFill="1" applyBorder="1" applyAlignment="1" applyProtection="1">
      <alignment horizontal="center" vertical="center"/>
      <protection locked="0"/>
    </xf>
    <xf numFmtId="0" fontId="20" fillId="8" borderId="26" xfId="0" applyFont="1" applyFill="1" applyBorder="1" applyAlignment="1" applyProtection="1">
      <alignment horizontal="center" vertical="center"/>
      <protection locked="0"/>
    </xf>
    <xf numFmtId="0" fontId="20" fillId="14" borderId="6" xfId="0" applyFont="1" applyFill="1" applyBorder="1" applyAlignment="1" applyProtection="1">
      <alignment horizontal="center" vertical="center" wrapText="1"/>
      <protection locked="0"/>
    </xf>
    <xf numFmtId="0" fontId="20" fillId="14" borderId="11" xfId="0" applyFont="1" applyFill="1" applyBorder="1" applyAlignment="1" applyProtection="1">
      <alignment horizontal="center" vertical="center" wrapText="1"/>
      <protection locked="0"/>
    </xf>
    <xf numFmtId="0" fontId="20" fillId="17" borderId="18" xfId="0" applyFont="1" applyFill="1" applyBorder="1" applyAlignment="1" applyProtection="1">
      <alignment horizontal="center" vertical="center" wrapText="1"/>
      <protection locked="0"/>
    </xf>
    <xf numFmtId="0" fontId="20" fillId="17" borderId="32" xfId="0" applyFont="1" applyFill="1" applyBorder="1" applyAlignment="1" applyProtection="1">
      <alignment horizontal="center" vertical="center" wrapText="1"/>
      <protection locked="0"/>
    </xf>
    <xf numFmtId="0" fontId="9" fillId="0" borderId="47" xfId="0" applyFont="1" applyBorder="1" applyAlignment="1">
      <alignment horizontal="justify" vertical="center" wrapText="1"/>
    </xf>
    <xf numFmtId="0" fontId="12" fillId="0" borderId="46" xfId="0" applyFont="1" applyBorder="1" applyAlignment="1">
      <alignment horizontal="justify" vertical="center" wrapText="1"/>
    </xf>
    <xf numFmtId="0" fontId="12" fillId="0" borderId="45" xfId="0" applyFont="1" applyBorder="1" applyAlignment="1">
      <alignment horizontal="justify" vertical="center" wrapText="1"/>
    </xf>
    <xf numFmtId="0" fontId="17" fillId="0" borderId="29" xfId="0" applyFont="1" applyBorder="1" applyAlignment="1">
      <alignment horizontal="center" vertical="center" wrapText="1"/>
    </xf>
    <xf numFmtId="0" fontId="17" fillId="0" borderId="81" xfId="0" applyFont="1" applyBorder="1" applyAlignment="1">
      <alignment horizontal="center" vertical="center" wrapText="1"/>
    </xf>
    <xf numFmtId="0" fontId="17" fillId="0" borderId="79"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47" xfId="0" applyFont="1" applyBorder="1" applyAlignment="1">
      <alignment horizontal="center" vertical="center"/>
    </xf>
    <xf numFmtId="0" fontId="17" fillId="0" borderId="46" xfId="0" applyFont="1" applyBorder="1" applyAlignment="1">
      <alignment horizontal="center" vertical="center"/>
    </xf>
    <xf numFmtId="0" fontId="17" fillId="0" borderId="45" xfId="0" applyFont="1" applyBorder="1" applyAlignment="1">
      <alignment horizontal="center" vertical="center"/>
    </xf>
    <xf numFmtId="0" fontId="26" fillId="17" borderId="21" xfId="0" applyFont="1" applyFill="1" applyBorder="1" applyAlignment="1" applyProtection="1">
      <alignment horizontal="center" vertical="center" wrapText="1"/>
      <protection locked="0"/>
    </xf>
    <xf numFmtId="0" fontId="26" fillId="17" borderId="13" xfId="0" applyFont="1" applyFill="1" applyBorder="1" applyAlignment="1" applyProtection="1">
      <alignment horizontal="center" vertical="center" wrapText="1"/>
      <protection locked="0"/>
    </xf>
    <xf numFmtId="0" fontId="26" fillId="14" borderId="14" xfId="0" applyFont="1" applyFill="1" applyBorder="1" applyAlignment="1" applyProtection="1">
      <alignment horizontal="center" vertical="center" wrapText="1"/>
      <protection locked="0"/>
    </xf>
    <xf numFmtId="0" fontId="26" fillId="14" borderId="12" xfId="0" applyFont="1" applyFill="1" applyBorder="1" applyAlignment="1" applyProtection="1">
      <alignment horizontal="center" vertical="center" wrapText="1"/>
      <protection locked="0"/>
    </xf>
    <xf numFmtId="0" fontId="26" fillId="14" borderId="21" xfId="0" applyFont="1" applyFill="1" applyBorder="1" applyAlignment="1" applyProtection="1">
      <alignment horizontal="center" vertical="center" wrapText="1"/>
      <protection locked="0"/>
    </xf>
    <xf numFmtId="0" fontId="26" fillId="14" borderId="13" xfId="0" applyFont="1" applyFill="1" applyBorder="1" applyAlignment="1" applyProtection="1">
      <alignment horizontal="center" vertical="center" wrapText="1"/>
      <protection locked="0"/>
    </xf>
    <xf numFmtId="0" fontId="26" fillId="17" borderId="20" xfId="0" applyFont="1" applyFill="1" applyBorder="1" applyAlignment="1" applyProtection="1">
      <alignment horizontal="center" vertical="center" wrapText="1"/>
      <protection locked="0"/>
    </xf>
    <xf numFmtId="0" fontId="26" fillId="17" borderId="11" xfId="0" applyFont="1" applyFill="1" applyBorder="1" applyAlignment="1" applyProtection="1">
      <alignment horizontal="center" vertical="center" wrapText="1"/>
      <protection locked="0"/>
    </xf>
    <xf numFmtId="0" fontId="26" fillId="17" borderId="14" xfId="0" applyFont="1" applyFill="1" applyBorder="1" applyAlignment="1" applyProtection="1">
      <alignment horizontal="center" vertical="center" wrapText="1"/>
      <protection locked="0"/>
    </xf>
    <xf numFmtId="0" fontId="26" fillId="17" borderId="12" xfId="0" applyFont="1" applyFill="1" applyBorder="1" applyAlignment="1" applyProtection="1">
      <alignment horizontal="center" vertical="center" wrapText="1"/>
      <protection locked="0"/>
    </xf>
    <xf numFmtId="0" fontId="26" fillId="17" borderId="22" xfId="0" applyFont="1" applyFill="1" applyBorder="1" applyAlignment="1" applyProtection="1">
      <alignment horizontal="center" vertical="center" wrapText="1"/>
      <protection locked="0"/>
    </xf>
    <xf numFmtId="0" fontId="26" fillId="17" borderId="36" xfId="0" applyFont="1" applyFill="1" applyBorder="1" applyAlignment="1" applyProtection="1">
      <alignment horizontal="center" vertical="center" wrapText="1"/>
      <protection locked="0"/>
    </xf>
    <xf numFmtId="0" fontId="26" fillId="16" borderId="41" xfId="0" applyFont="1" applyFill="1" applyBorder="1" applyAlignment="1" applyProtection="1">
      <alignment horizontal="center" vertical="center"/>
      <protection locked="0"/>
    </xf>
    <xf numFmtId="0" fontId="26" fillId="16" borderId="42" xfId="0" applyFont="1" applyFill="1" applyBorder="1" applyAlignment="1" applyProtection="1">
      <alignment horizontal="center" vertical="center"/>
      <protection locked="0"/>
    </xf>
    <xf numFmtId="0" fontId="26" fillId="16" borderId="43" xfId="0" applyFont="1" applyFill="1" applyBorder="1" applyAlignment="1" applyProtection="1">
      <alignment horizontal="center" vertical="center"/>
      <protection locked="0"/>
    </xf>
    <xf numFmtId="0" fontId="26" fillId="13" borderId="18" xfId="0" applyFont="1" applyFill="1" applyBorder="1" applyAlignment="1" applyProtection="1">
      <alignment horizontal="center" vertical="center" wrapText="1"/>
      <protection locked="0"/>
    </xf>
    <xf numFmtId="0" fontId="26" fillId="13" borderId="56" xfId="0" applyFont="1" applyFill="1" applyBorder="1" applyAlignment="1" applyProtection="1">
      <alignment horizontal="center" vertical="center" wrapText="1"/>
      <protection locked="0"/>
    </xf>
    <xf numFmtId="0" fontId="26" fillId="14" borderId="20" xfId="0" applyFont="1" applyFill="1" applyBorder="1" applyAlignment="1" applyProtection="1">
      <alignment horizontal="center" vertical="center" wrapText="1"/>
      <protection locked="0"/>
    </xf>
    <xf numFmtId="0" fontId="26" fillId="14" borderId="11" xfId="0" applyFont="1" applyFill="1" applyBorder="1" applyAlignment="1" applyProtection="1">
      <alignment horizontal="center" vertical="center" wrapText="1"/>
      <protection locked="0"/>
    </xf>
    <xf numFmtId="0" fontId="26" fillId="13" borderId="24" xfId="0" applyFont="1" applyFill="1" applyBorder="1" applyAlignment="1" applyProtection="1">
      <alignment horizontal="center" vertical="center" wrapText="1"/>
      <protection locked="0"/>
    </xf>
    <xf numFmtId="0" fontId="26" fillId="13" borderId="59" xfId="0" applyFont="1" applyFill="1" applyBorder="1" applyAlignment="1" applyProtection="1">
      <alignment horizontal="center" vertical="center" wrapText="1"/>
      <protection locked="0"/>
    </xf>
    <xf numFmtId="0" fontId="26" fillId="11" borderId="35" xfId="0" applyFont="1" applyFill="1" applyBorder="1" applyAlignment="1" applyProtection="1">
      <alignment horizontal="center" vertical="center" wrapText="1"/>
      <protection locked="0"/>
    </xf>
    <xf numFmtId="0" fontId="26" fillId="11" borderId="31" xfId="0" applyFont="1" applyFill="1" applyBorder="1" applyAlignment="1" applyProtection="1">
      <alignment horizontal="center" vertical="center" wrapText="1"/>
      <protection locked="0"/>
    </xf>
    <xf numFmtId="0" fontId="26" fillId="11" borderId="36" xfId="0" applyFont="1" applyFill="1" applyBorder="1" applyAlignment="1" applyProtection="1">
      <alignment horizontal="center" vertical="center" wrapText="1"/>
      <protection locked="0"/>
    </xf>
    <xf numFmtId="0" fontId="26" fillId="11" borderId="18" xfId="0" applyFont="1" applyFill="1" applyBorder="1" applyAlignment="1" applyProtection="1">
      <alignment horizontal="center" vertical="center" wrapText="1"/>
      <protection locked="0"/>
    </xf>
    <xf numFmtId="0" fontId="26" fillId="11" borderId="56" xfId="0" applyFont="1" applyFill="1" applyBorder="1" applyAlignment="1" applyProtection="1">
      <alignment horizontal="center" vertical="center" wrapText="1"/>
      <protection locked="0"/>
    </xf>
    <xf numFmtId="0" fontId="26" fillId="11" borderId="22" xfId="0" applyFont="1" applyFill="1" applyBorder="1" applyAlignment="1" applyProtection="1">
      <alignment horizontal="center" vertical="center" wrapText="1"/>
      <protection locked="0"/>
    </xf>
    <xf numFmtId="0" fontId="26" fillId="13" borderId="55" xfId="0" applyFont="1" applyFill="1" applyBorder="1" applyAlignment="1" applyProtection="1">
      <alignment horizontal="center" vertical="center" wrapText="1"/>
      <protection locked="0"/>
    </xf>
    <xf numFmtId="0" fontId="26" fillId="17" borderId="18" xfId="0" applyFont="1" applyFill="1" applyBorder="1" applyAlignment="1" applyProtection="1">
      <alignment horizontal="center" vertical="center" wrapText="1"/>
      <protection locked="0"/>
    </xf>
    <xf numFmtId="0" fontId="26" fillId="17" borderId="32" xfId="0" applyFont="1" applyFill="1" applyBorder="1" applyAlignment="1" applyProtection="1">
      <alignment horizontal="center" vertical="center" wrapText="1"/>
      <protection locked="0"/>
    </xf>
    <xf numFmtId="0" fontId="25" fillId="0" borderId="0" xfId="0" applyFont="1" applyAlignment="1">
      <alignment horizontal="left" vertical="center"/>
    </xf>
    <xf numFmtId="0" fontId="26" fillId="9" borderId="25" xfId="0" applyFont="1" applyFill="1" applyBorder="1" applyAlignment="1" applyProtection="1">
      <alignment horizontal="center" vertical="center"/>
      <protection locked="0"/>
    </xf>
    <xf numFmtId="0" fontId="26" fillId="9" borderId="30" xfId="0" applyFont="1" applyFill="1" applyBorder="1" applyAlignment="1" applyProtection="1">
      <alignment horizontal="center" vertical="center"/>
      <protection locked="0"/>
    </xf>
    <xf numFmtId="0" fontId="26" fillId="9" borderId="26" xfId="0" applyFont="1" applyFill="1" applyBorder="1" applyAlignment="1" applyProtection="1">
      <alignment horizontal="center" vertical="center"/>
      <protection locked="0"/>
    </xf>
    <xf numFmtId="0" fontId="26" fillId="12" borderId="41" xfId="0" applyFont="1" applyFill="1" applyBorder="1" applyAlignment="1" applyProtection="1">
      <alignment horizontal="center" vertical="center"/>
      <protection locked="0"/>
    </xf>
    <xf numFmtId="0" fontId="26" fillId="12" borderId="42" xfId="0" applyFont="1" applyFill="1" applyBorder="1" applyAlignment="1" applyProtection="1">
      <alignment horizontal="center" vertical="center"/>
      <protection locked="0"/>
    </xf>
    <xf numFmtId="0" fontId="26" fillId="12" borderId="43" xfId="0" applyFont="1" applyFill="1" applyBorder="1" applyAlignment="1" applyProtection="1">
      <alignment horizontal="center" vertical="center"/>
      <protection locked="0"/>
    </xf>
    <xf numFmtId="0" fontId="26" fillId="8" borderId="25" xfId="0" applyFont="1" applyFill="1" applyBorder="1" applyAlignment="1" applyProtection="1">
      <alignment horizontal="center" vertical="center"/>
      <protection locked="0"/>
    </xf>
    <xf numFmtId="0" fontId="26" fillId="8" borderId="30" xfId="0" applyFont="1" applyFill="1" applyBorder="1" applyAlignment="1" applyProtection="1">
      <alignment horizontal="center" vertical="center"/>
      <protection locked="0"/>
    </xf>
    <xf numFmtId="0" fontId="26" fillId="15" borderId="41" xfId="0" applyFont="1" applyFill="1" applyBorder="1" applyAlignment="1" applyProtection="1">
      <alignment horizontal="center" vertical="center"/>
      <protection locked="0"/>
    </xf>
    <xf numFmtId="0" fontId="26" fillId="15" borderId="42" xfId="0" applyFont="1" applyFill="1" applyBorder="1" applyAlignment="1" applyProtection="1">
      <alignment horizontal="center" vertical="center"/>
      <protection locked="0"/>
    </xf>
    <xf numFmtId="0" fontId="26" fillId="15" borderId="43" xfId="0" applyFont="1" applyFill="1" applyBorder="1" applyAlignment="1" applyProtection="1">
      <alignment horizontal="center" vertical="center"/>
      <protection locked="0"/>
    </xf>
    <xf numFmtId="0" fontId="26" fillId="13" borderId="3" xfId="0" applyFont="1" applyFill="1" applyBorder="1" applyAlignment="1" applyProtection="1">
      <alignment horizontal="center" vertical="center" wrapText="1"/>
      <protection locked="0"/>
    </xf>
    <xf numFmtId="0" fontId="26" fillId="10" borderId="20" xfId="0" applyFont="1" applyFill="1" applyBorder="1" applyAlignment="1" applyProtection="1">
      <alignment horizontal="center" vertical="center" wrapText="1"/>
      <protection locked="0"/>
    </xf>
    <xf numFmtId="0" fontId="26" fillId="10" borderId="14" xfId="0" applyFont="1" applyFill="1" applyBorder="1" applyAlignment="1" applyProtection="1">
      <alignment horizontal="center" vertical="center"/>
      <protection locked="0"/>
    </xf>
    <xf numFmtId="0" fontId="26" fillId="10" borderId="18" xfId="0" applyFont="1" applyFill="1" applyBorder="1" applyAlignment="1" applyProtection="1">
      <alignment horizontal="center" vertical="center" wrapText="1"/>
      <protection locked="0"/>
    </xf>
    <xf numFmtId="0" fontId="26" fillId="10" borderId="56" xfId="0" applyFont="1" applyFill="1" applyBorder="1" applyAlignment="1" applyProtection="1">
      <alignment horizontal="center" vertical="center" wrapText="1"/>
      <protection locked="0"/>
    </xf>
    <xf numFmtId="0" fontId="26" fillId="10" borderId="22" xfId="0" applyFont="1" applyFill="1" applyBorder="1" applyAlignment="1" applyProtection="1">
      <alignment horizontal="center" vertical="center" wrapText="1"/>
      <protection locked="0"/>
    </xf>
    <xf numFmtId="0" fontId="26" fillId="10" borderId="31" xfId="0" applyFont="1" applyFill="1" applyBorder="1" applyAlignment="1" applyProtection="1">
      <alignment horizontal="center" vertical="center" wrapText="1"/>
      <protection locked="0"/>
    </xf>
    <xf numFmtId="0" fontId="26" fillId="10" borderId="36" xfId="0" applyFont="1" applyFill="1" applyBorder="1" applyAlignment="1" applyProtection="1">
      <alignment horizontal="center" vertical="center" wrapText="1"/>
      <protection locked="0"/>
    </xf>
    <xf numFmtId="0" fontId="26" fillId="10" borderId="22" xfId="0" applyFont="1" applyFill="1" applyBorder="1" applyAlignment="1" applyProtection="1">
      <alignment horizontal="center" vertical="center"/>
      <protection locked="0"/>
    </xf>
    <xf numFmtId="0" fontId="26" fillId="10" borderId="36" xfId="0" applyFont="1" applyFill="1" applyBorder="1" applyAlignment="1" applyProtection="1">
      <alignment horizontal="center" vertical="center"/>
      <protection locked="0"/>
    </xf>
    <xf numFmtId="0" fontId="26" fillId="10" borderId="54" xfId="0" applyFont="1" applyFill="1" applyBorder="1" applyAlignment="1" applyProtection="1">
      <alignment horizontal="center" vertical="center"/>
      <protection locked="0"/>
    </xf>
    <xf numFmtId="0" fontId="20" fillId="17" borderId="21" xfId="0" applyFont="1" applyFill="1" applyBorder="1" applyAlignment="1" applyProtection="1">
      <alignment horizontal="center" vertical="center" wrapText="1"/>
      <protection locked="0"/>
    </xf>
    <xf numFmtId="0" fontId="20" fillId="17" borderId="61" xfId="0" applyFont="1" applyFill="1" applyBorder="1" applyAlignment="1" applyProtection="1">
      <alignment horizontal="center" vertical="center" wrapText="1"/>
      <protection locked="0"/>
    </xf>
    <xf numFmtId="0" fontId="20" fillId="14" borderId="14" xfId="0" applyFont="1" applyFill="1" applyBorder="1" applyAlignment="1" applyProtection="1">
      <alignment horizontal="center" vertical="center" wrapText="1"/>
      <protection locked="0"/>
    </xf>
    <xf numFmtId="0" fontId="20" fillId="14" borderId="49" xfId="0" applyFont="1" applyFill="1" applyBorder="1" applyAlignment="1" applyProtection="1">
      <alignment horizontal="center" vertical="center" wrapText="1"/>
      <protection locked="0"/>
    </xf>
    <xf numFmtId="0" fontId="20" fillId="14" borderId="21" xfId="0" applyFont="1" applyFill="1" applyBorder="1" applyAlignment="1" applyProtection="1">
      <alignment horizontal="center" vertical="center" wrapText="1"/>
      <protection locked="0"/>
    </xf>
    <xf numFmtId="0" fontId="20" fillId="14" borderId="61" xfId="0" applyFont="1" applyFill="1" applyBorder="1" applyAlignment="1" applyProtection="1">
      <alignment horizontal="center" vertical="center" wrapText="1"/>
      <protection locked="0"/>
    </xf>
    <xf numFmtId="0" fontId="20" fillId="17" borderId="57" xfId="0" applyFont="1" applyFill="1" applyBorder="1" applyAlignment="1" applyProtection="1">
      <alignment horizontal="center" vertical="center" wrapText="1"/>
      <protection locked="0"/>
    </xf>
    <xf numFmtId="0" fontId="20" fillId="17" borderId="60" xfId="0" applyFont="1" applyFill="1" applyBorder="1" applyAlignment="1" applyProtection="1">
      <alignment horizontal="center" vertical="center" wrapText="1"/>
      <protection locked="0"/>
    </xf>
    <xf numFmtId="0" fontId="20" fillId="17" borderId="14" xfId="0" applyFont="1" applyFill="1" applyBorder="1" applyAlignment="1" applyProtection="1">
      <alignment horizontal="center" vertical="center" wrapText="1"/>
      <protection locked="0"/>
    </xf>
    <xf numFmtId="0" fontId="20" fillId="17" borderId="49" xfId="0" applyFont="1" applyFill="1" applyBorder="1" applyAlignment="1" applyProtection="1">
      <alignment horizontal="center" vertical="center" wrapText="1"/>
      <protection locked="0"/>
    </xf>
    <xf numFmtId="0" fontId="20" fillId="13" borderId="56" xfId="0" applyFont="1" applyFill="1" applyBorder="1" applyAlignment="1" applyProtection="1">
      <alignment horizontal="center" vertical="center" wrapText="1"/>
      <protection locked="0"/>
    </xf>
    <xf numFmtId="0" fontId="20" fillId="13" borderId="59" xfId="0" applyFont="1" applyFill="1" applyBorder="1" applyAlignment="1" applyProtection="1">
      <alignment horizontal="center" vertical="center" wrapText="1"/>
      <protection locked="0"/>
    </xf>
    <xf numFmtId="0" fontId="20" fillId="11" borderId="56" xfId="0" applyFont="1" applyFill="1" applyBorder="1" applyAlignment="1" applyProtection="1">
      <alignment horizontal="center" vertical="center" wrapText="1"/>
      <protection locked="0"/>
    </xf>
    <xf numFmtId="0" fontId="20" fillId="14" borderId="20" xfId="0" applyFont="1" applyFill="1" applyBorder="1" applyAlignment="1" applyProtection="1">
      <alignment horizontal="center" vertical="center" wrapText="1"/>
      <protection locked="0"/>
    </xf>
    <xf numFmtId="0" fontId="20" fillId="14" borderId="58" xfId="0" applyFont="1" applyFill="1" applyBorder="1" applyAlignment="1" applyProtection="1">
      <alignment horizontal="center" vertical="center" wrapText="1"/>
      <protection locked="0"/>
    </xf>
    <xf numFmtId="0" fontId="20" fillId="10" borderId="54" xfId="0" applyFont="1" applyFill="1" applyBorder="1" applyAlignment="1" applyProtection="1">
      <alignment horizontal="center" vertical="center"/>
      <protection locked="0"/>
    </xf>
    <xf numFmtId="0" fontId="20" fillId="13" borderId="55" xfId="0" applyFont="1" applyFill="1" applyBorder="1" applyAlignment="1" applyProtection="1">
      <alignment horizontal="center" vertical="center" wrapText="1"/>
      <protection locked="0"/>
    </xf>
    <xf numFmtId="0" fontId="23" fillId="0" borderId="47" xfId="0" applyFont="1" applyBorder="1" applyAlignment="1">
      <alignment horizontal="center" vertical="center"/>
    </xf>
    <xf numFmtId="0" fontId="23" fillId="0" borderId="46" xfId="0" applyFont="1" applyBorder="1" applyAlignment="1">
      <alignment horizontal="center" vertical="center"/>
    </xf>
    <xf numFmtId="0" fontId="23" fillId="0" borderId="45" xfId="0" applyFont="1" applyBorder="1" applyAlignment="1">
      <alignment horizontal="center" vertical="center"/>
    </xf>
    <xf numFmtId="0" fontId="27" fillId="0" borderId="6" xfId="0" applyFont="1" applyBorder="1" applyAlignment="1">
      <alignment horizontal="center" vertical="center"/>
    </xf>
    <xf numFmtId="0" fontId="27" fillId="0" borderId="22" xfId="0" applyFont="1" applyBorder="1" applyAlignment="1">
      <alignment horizontal="center" vertical="center"/>
    </xf>
    <xf numFmtId="0" fontId="27" fillId="0" borderId="9" xfId="0" applyFont="1" applyBorder="1" applyAlignment="1">
      <alignment horizontal="center" vertical="center"/>
    </xf>
    <xf numFmtId="0" fontId="27" fillId="0" borderId="5" xfId="0" applyFont="1" applyBorder="1" applyAlignment="1">
      <alignment horizontal="center" vertical="center"/>
    </xf>
    <xf numFmtId="0" fontId="27" fillId="0" borderId="11" xfId="0" applyFont="1" applyBorder="1" applyAlignment="1">
      <alignment horizontal="center" vertical="center"/>
    </xf>
    <xf numFmtId="0" fontId="27" fillId="0" borderId="23" xfId="0" applyFont="1" applyBorder="1" applyAlignment="1">
      <alignment horizontal="center" vertical="center"/>
    </xf>
    <xf numFmtId="0" fontId="20" fillId="16" borderId="43" xfId="0" applyFont="1" applyFill="1" applyBorder="1" applyAlignment="1" applyProtection="1">
      <alignment horizontal="center" vertical="center"/>
      <protection locked="0"/>
    </xf>
    <xf numFmtId="0" fontId="23" fillId="0" borderId="80" xfId="0" applyFont="1" applyBorder="1" applyAlignment="1">
      <alignment horizontal="center" vertical="center"/>
    </xf>
    <xf numFmtId="0" fontId="23" fillId="0" borderId="81" xfId="0" applyFont="1" applyBorder="1" applyAlignment="1">
      <alignment horizontal="center" vertical="center"/>
    </xf>
    <xf numFmtId="0" fontId="23" fillId="0" borderId="79" xfId="0" applyFont="1" applyBorder="1" applyAlignment="1">
      <alignment horizontal="center" vertical="center"/>
    </xf>
    <xf numFmtId="0" fontId="23" fillId="0" borderId="44" xfId="0" applyFont="1" applyBorder="1" applyAlignment="1">
      <alignment horizontal="center" vertical="center"/>
    </xf>
    <xf numFmtId="0" fontId="23" fillId="0" borderId="50" xfId="0" applyFont="1" applyBorder="1" applyAlignment="1">
      <alignment horizontal="center" vertical="center"/>
    </xf>
    <xf numFmtId="0" fontId="23" fillId="0" borderId="28" xfId="0" applyFont="1" applyBorder="1" applyAlignment="1">
      <alignment horizontal="center" vertical="center"/>
    </xf>
    <xf numFmtId="0" fontId="20" fillId="13" borderId="3" xfId="0" applyFont="1" applyFill="1" applyBorder="1" applyAlignment="1" applyProtection="1">
      <alignment horizontal="center" vertical="center" wrapText="1"/>
      <protection locked="0"/>
    </xf>
    <xf numFmtId="0" fontId="20" fillId="10" borderId="20" xfId="0" applyFont="1" applyFill="1" applyBorder="1" applyAlignment="1" applyProtection="1">
      <alignment horizontal="center" vertical="center" wrapText="1"/>
      <protection locked="0"/>
    </xf>
    <xf numFmtId="0" fontId="20" fillId="10" borderId="14" xfId="0" applyFont="1" applyFill="1" applyBorder="1" applyAlignment="1" applyProtection="1">
      <alignment horizontal="center" vertical="center"/>
      <protection locked="0"/>
    </xf>
    <xf numFmtId="0" fontId="20" fillId="10" borderId="56" xfId="0" applyFont="1" applyFill="1" applyBorder="1" applyAlignment="1" applyProtection="1">
      <alignment horizontal="center" vertical="center" wrapText="1"/>
      <protection locked="0"/>
    </xf>
    <xf numFmtId="0" fontId="20" fillId="11" borderId="38" xfId="0" applyFont="1" applyFill="1" applyBorder="1" applyAlignment="1" applyProtection="1">
      <alignment horizontal="center" vertical="center" wrapText="1"/>
      <protection locked="0"/>
    </xf>
    <xf numFmtId="0" fontId="20" fillId="11" borderId="3" xfId="0" applyFont="1" applyFill="1" applyBorder="1" applyAlignment="1" applyProtection="1">
      <alignment horizontal="center" vertical="center" wrapText="1"/>
      <protection locked="0"/>
    </xf>
    <xf numFmtId="0" fontId="20" fillId="14" borderId="57" xfId="0" applyFont="1" applyFill="1" applyBorder="1" applyAlignment="1" applyProtection="1">
      <alignment horizontal="center" vertical="center" wrapText="1"/>
      <protection locked="0"/>
    </xf>
    <xf numFmtId="0" fontId="20" fillId="14" borderId="52" xfId="0" applyFont="1" applyFill="1" applyBorder="1" applyAlignment="1" applyProtection="1">
      <alignment horizontal="center" vertical="center" wrapText="1"/>
      <protection locked="0"/>
    </xf>
    <xf numFmtId="0" fontId="27" fillId="0" borderId="47" xfId="0" applyFont="1" applyBorder="1" applyAlignment="1" applyProtection="1">
      <alignment horizontal="center"/>
      <protection locked="0"/>
    </xf>
    <xf numFmtId="0" fontId="27" fillId="0" borderId="46" xfId="0" applyFont="1" applyBorder="1" applyAlignment="1" applyProtection="1">
      <alignment horizontal="center"/>
      <protection locked="0"/>
    </xf>
    <xf numFmtId="0" fontId="27" fillId="0" borderId="45" xfId="0" applyFont="1" applyBorder="1" applyAlignment="1" applyProtection="1">
      <alignment horizontal="center"/>
      <protection locked="0"/>
    </xf>
    <xf numFmtId="0" fontId="20" fillId="17" borderId="8" xfId="0" applyFont="1" applyFill="1" applyBorder="1" applyAlignment="1" applyProtection="1">
      <alignment horizontal="center" vertical="center" wrapText="1"/>
      <protection locked="0"/>
    </xf>
    <xf numFmtId="0" fontId="20" fillId="17" borderId="13" xfId="0" applyFont="1" applyFill="1" applyBorder="1" applyAlignment="1" applyProtection="1">
      <alignment horizontal="center" vertical="center" wrapText="1"/>
      <protection locked="0"/>
    </xf>
    <xf numFmtId="0" fontId="16" fillId="28" borderId="89" xfId="0" applyFont="1" applyFill="1" applyBorder="1" applyAlignment="1">
      <alignment horizontal="center" vertical="center" wrapText="1"/>
    </xf>
    <xf numFmtId="0" fontId="16" fillId="28" borderId="92" xfId="0" applyFont="1" applyFill="1" applyBorder="1" applyAlignment="1">
      <alignment horizontal="center" vertical="center" wrapText="1"/>
    </xf>
    <xf numFmtId="0" fontId="16" fillId="27" borderId="72" xfId="0" applyFont="1" applyFill="1" applyBorder="1" applyAlignment="1">
      <alignment horizontal="center" vertical="center" wrapText="1"/>
    </xf>
    <xf numFmtId="0" fontId="16" fillId="27" borderId="91" xfId="0" applyFont="1" applyFill="1" applyBorder="1" applyAlignment="1">
      <alignment horizontal="center" vertical="center" wrapText="1"/>
    </xf>
    <xf numFmtId="0" fontId="16" fillId="27" borderId="89" xfId="0" applyFont="1" applyFill="1" applyBorder="1" applyAlignment="1">
      <alignment horizontal="center" vertical="center" wrapText="1"/>
    </xf>
    <xf numFmtId="0" fontId="16" fillId="27" borderId="92" xfId="0" applyFont="1" applyFill="1" applyBorder="1" applyAlignment="1">
      <alignment horizontal="center" vertical="center" wrapText="1"/>
    </xf>
    <xf numFmtId="0" fontId="16" fillId="28" borderId="71" xfId="0" applyFont="1" applyFill="1" applyBorder="1" applyAlignment="1">
      <alignment horizontal="center" vertical="center" wrapText="1"/>
    </xf>
    <xf numFmtId="0" fontId="16" fillId="28" borderId="90" xfId="0" applyFont="1" applyFill="1" applyBorder="1" applyAlignment="1">
      <alignment horizontal="center" vertical="center" wrapText="1"/>
    </xf>
    <xf numFmtId="0" fontId="16" fillId="28" borderId="72" xfId="0" applyFont="1" applyFill="1" applyBorder="1" applyAlignment="1">
      <alignment horizontal="center" vertical="center" wrapText="1"/>
    </xf>
    <xf numFmtId="0" fontId="16" fillId="28" borderId="91" xfId="0" applyFont="1" applyFill="1" applyBorder="1" applyAlignment="1">
      <alignment horizontal="center" vertical="center" wrapText="1"/>
    </xf>
    <xf numFmtId="0" fontId="16" fillId="28" borderId="84" xfId="0" applyFont="1" applyFill="1" applyBorder="1" applyAlignment="1">
      <alignment horizontal="center" vertical="center" wrapText="1"/>
    </xf>
    <xf numFmtId="0" fontId="16" fillId="28" borderId="85" xfId="0" applyFont="1" applyFill="1" applyBorder="1" applyAlignment="1">
      <alignment horizontal="center" vertical="center" wrapText="1"/>
    </xf>
    <xf numFmtId="0" fontId="17" fillId="0" borderId="47"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45" xfId="0" applyFont="1" applyBorder="1" applyAlignment="1">
      <alignment horizontal="center" vertical="center" wrapText="1"/>
    </xf>
    <xf numFmtId="0" fontId="16" fillId="25" borderId="97" xfId="0" applyFont="1" applyFill="1" applyBorder="1" applyAlignment="1">
      <alignment horizontal="center" vertical="center" wrapText="1"/>
    </xf>
    <xf numFmtId="0" fontId="16" fillId="25" borderId="99" xfId="0" applyFont="1" applyFill="1" applyBorder="1" applyAlignment="1">
      <alignment horizontal="center" vertical="center" wrapText="1"/>
    </xf>
    <xf numFmtId="0" fontId="16" fillId="26" borderId="93" xfId="0" applyFont="1" applyFill="1" applyBorder="1" applyAlignment="1">
      <alignment horizontal="center" vertical="center" wrapText="1"/>
    </xf>
    <xf numFmtId="0" fontId="22" fillId="0" borderId="64" xfId="0" applyFont="1" applyBorder="1"/>
    <xf numFmtId="0" fontId="22" fillId="0" borderId="65" xfId="0" applyFont="1" applyBorder="1"/>
    <xf numFmtId="0" fontId="16" fillId="26" borderId="72" xfId="0" applyFont="1" applyFill="1" applyBorder="1" applyAlignment="1">
      <alignment horizontal="center" vertical="center" wrapText="1"/>
    </xf>
    <xf numFmtId="0" fontId="16" fillId="26" borderId="91" xfId="0" applyFont="1" applyFill="1" applyBorder="1" applyAlignment="1">
      <alignment horizontal="center" vertical="center" wrapText="1"/>
    </xf>
    <xf numFmtId="0" fontId="16" fillId="26" borderId="63" xfId="0" applyFont="1" applyFill="1" applyBorder="1" applyAlignment="1">
      <alignment horizontal="center" vertical="center" wrapText="1"/>
    </xf>
    <xf numFmtId="0" fontId="22" fillId="0" borderId="94" xfId="0" applyFont="1" applyBorder="1"/>
    <xf numFmtId="0" fontId="16" fillId="27" borderId="71" xfId="0" applyFont="1" applyFill="1" applyBorder="1" applyAlignment="1">
      <alignment horizontal="center" vertical="center" wrapText="1"/>
    </xf>
    <xf numFmtId="0" fontId="16" fillId="27" borderId="90" xfId="0" applyFont="1" applyFill="1" applyBorder="1" applyAlignment="1">
      <alignment horizontal="center" vertical="center" wrapText="1"/>
    </xf>
    <xf numFmtId="0" fontId="16" fillId="25" borderId="66" xfId="0" applyFont="1" applyFill="1" applyBorder="1" applyAlignment="1">
      <alignment horizontal="center" vertical="center" wrapText="1"/>
    </xf>
    <xf numFmtId="0" fontId="16" fillId="25" borderId="98" xfId="0" applyFont="1" applyFill="1" applyBorder="1" applyAlignment="1">
      <alignment horizontal="center" vertical="center" wrapText="1"/>
    </xf>
    <xf numFmtId="0" fontId="16" fillId="24" borderId="68" xfId="0" applyFont="1" applyFill="1" applyBorder="1" applyAlignment="1">
      <alignment horizontal="center" vertical="center" wrapText="1"/>
    </xf>
    <xf numFmtId="0" fontId="22" fillId="0" borderId="69" xfId="0" applyFont="1" applyBorder="1"/>
    <xf numFmtId="0" fontId="22" fillId="0" borderId="70" xfId="0" applyFont="1" applyBorder="1"/>
    <xf numFmtId="0" fontId="16" fillId="24" borderId="71" xfId="0" applyFont="1" applyFill="1" applyBorder="1" applyAlignment="1">
      <alignment horizontal="center" vertical="center" wrapText="1"/>
    </xf>
    <xf numFmtId="0" fontId="16" fillId="24" borderId="90" xfId="0" applyFont="1" applyFill="1" applyBorder="1" applyAlignment="1">
      <alignment horizontal="center" vertical="center" wrapText="1"/>
    </xf>
    <xf numFmtId="0" fontId="16" fillId="24" borderId="63" xfId="0" applyFont="1" applyFill="1" applyBorder="1" applyAlignment="1">
      <alignment horizontal="center" vertical="center" wrapText="1"/>
    </xf>
    <xf numFmtId="0" fontId="16" fillId="24" borderId="63" xfId="0" applyFont="1" applyFill="1" applyBorder="1" applyAlignment="1">
      <alignment horizontal="center" vertical="center"/>
    </xf>
    <xf numFmtId="0" fontId="16" fillId="24" borderId="89" xfId="0" applyFont="1" applyFill="1" applyBorder="1" applyAlignment="1">
      <alignment horizontal="center" vertical="center"/>
    </xf>
    <xf numFmtId="0" fontId="16" fillId="24" borderId="92" xfId="0" applyFont="1" applyFill="1" applyBorder="1" applyAlignment="1">
      <alignment horizontal="center" vertical="center"/>
    </xf>
    <xf numFmtId="0" fontId="16" fillId="25" borderId="71" xfId="0" applyFont="1" applyFill="1" applyBorder="1" applyAlignment="1">
      <alignment horizontal="center" vertical="center" wrapText="1"/>
    </xf>
    <xf numFmtId="0" fontId="16" fillId="25" borderId="90" xfId="0" applyFont="1" applyFill="1" applyBorder="1" applyAlignment="1">
      <alignment horizontal="center" vertical="center" wrapText="1"/>
    </xf>
    <xf numFmtId="0" fontId="16" fillId="25" borderId="72" xfId="0" applyFont="1" applyFill="1" applyBorder="1" applyAlignment="1">
      <alignment horizontal="center" vertical="center" wrapText="1"/>
    </xf>
    <xf numFmtId="0" fontId="16" fillId="25" borderId="91" xfId="0" applyFont="1" applyFill="1" applyBorder="1" applyAlignment="1">
      <alignment horizontal="center" vertical="center" wrapText="1"/>
    </xf>
    <xf numFmtId="0" fontId="16" fillId="23" borderId="86" xfId="0" applyFont="1" applyFill="1" applyBorder="1" applyAlignment="1">
      <alignment horizontal="center" vertical="center"/>
    </xf>
    <xf numFmtId="0" fontId="22" fillId="0" borderId="87" xfId="0" applyFont="1" applyBorder="1"/>
    <xf numFmtId="0" fontId="22" fillId="0" borderId="88" xfId="0" applyFont="1" applyBorder="1"/>
    <xf numFmtId="0" fontId="19" fillId="0" borderId="0" xfId="0" applyFont="1"/>
    <xf numFmtId="0" fontId="16" fillId="19" borderId="80" xfId="0" applyFont="1" applyFill="1" applyBorder="1" applyAlignment="1">
      <alignment horizontal="center" vertical="center"/>
    </xf>
    <xf numFmtId="0" fontId="22" fillId="0" borderId="29" xfId="0" applyFont="1" applyBorder="1"/>
    <xf numFmtId="0" fontId="16" fillId="20" borderId="86" xfId="0" applyFont="1" applyFill="1" applyBorder="1" applyAlignment="1">
      <alignment horizontal="center" vertical="center"/>
    </xf>
    <xf numFmtId="0" fontId="16" fillId="21" borderId="86" xfId="0" applyFont="1" applyFill="1" applyBorder="1" applyAlignment="1">
      <alignment horizontal="center" vertical="center"/>
    </xf>
    <xf numFmtId="0" fontId="16" fillId="22" borderId="86" xfId="0" applyFont="1" applyFill="1" applyBorder="1" applyAlignment="1">
      <alignment horizontal="center" vertical="center"/>
    </xf>
    <xf numFmtId="9" fontId="19" fillId="0" borderId="4" xfId="4" applyFont="1" applyBorder="1" applyAlignment="1" applyProtection="1">
      <alignment horizontal="center" vertical="center" wrapText="1"/>
    </xf>
    <xf numFmtId="0" fontId="19" fillId="0" borderId="4" xfId="0" applyFont="1" applyBorder="1" applyAlignment="1">
      <alignment horizontal="center" vertical="center" wrapText="1"/>
    </xf>
    <xf numFmtId="0" fontId="20" fillId="0" borderId="4" xfId="0" applyFont="1" applyBorder="1" applyAlignment="1">
      <alignment horizontal="center" vertical="center" wrapText="1"/>
    </xf>
    <xf numFmtId="0" fontId="19" fillId="0" borderId="4" xfId="0" applyFont="1" applyBorder="1" applyAlignment="1" applyProtection="1">
      <alignment horizontal="center" vertical="center" wrapText="1"/>
      <protection locked="0"/>
    </xf>
    <xf numFmtId="0" fontId="19" fillId="0" borderId="4" xfId="0" applyFont="1" applyBorder="1" applyAlignment="1" applyProtection="1">
      <alignment horizontal="left" vertical="center" wrapText="1"/>
      <protection locked="0"/>
    </xf>
    <xf numFmtId="0" fontId="20" fillId="17" borderId="20" xfId="0" applyFont="1" applyFill="1" applyBorder="1" applyAlignment="1" applyProtection="1">
      <alignment horizontal="center" vertical="center" wrapText="1"/>
      <protection locked="0"/>
    </xf>
    <xf numFmtId="0" fontId="21" fillId="12" borderId="41" xfId="0" applyFont="1" applyFill="1" applyBorder="1" applyAlignment="1" applyProtection="1">
      <alignment horizontal="center" vertical="center"/>
      <protection locked="0"/>
    </xf>
    <xf numFmtId="0" fontId="21" fillId="12" borderId="42" xfId="0" applyFont="1" applyFill="1" applyBorder="1" applyAlignment="1" applyProtection="1">
      <alignment horizontal="center" vertical="center"/>
      <protection locked="0"/>
    </xf>
    <xf numFmtId="0" fontId="21" fillId="12" borderId="43" xfId="0" applyFont="1" applyFill="1" applyBorder="1" applyAlignment="1" applyProtection="1">
      <alignment horizontal="center" vertical="center"/>
      <protection locked="0"/>
    </xf>
    <xf numFmtId="0" fontId="21" fillId="8" borderId="25" xfId="0" applyFont="1" applyFill="1" applyBorder="1" applyAlignment="1" applyProtection="1">
      <alignment horizontal="center" vertical="center"/>
      <protection locked="0"/>
    </xf>
    <xf numFmtId="0" fontId="21" fillId="8" borderId="30" xfId="0" applyFont="1" applyFill="1" applyBorder="1" applyAlignment="1" applyProtection="1">
      <alignment horizontal="center" vertical="center"/>
      <protection locked="0"/>
    </xf>
    <xf numFmtId="0" fontId="21" fillId="8" borderId="26" xfId="0" applyFont="1" applyFill="1" applyBorder="1" applyAlignment="1" applyProtection="1">
      <alignment horizontal="center" vertical="center"/>
      <protection locked="0"/>
    </xf>
    <xf numFmtId="0" fontId="17" fillId="0" borderId="38"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0" xfId="0" applyFont="1" applyBorder="1" applyAlignment="1">
      <alignment horizontal="center" vertical="center" wrapText="1"/>
    </xf>
    <xf numFmtId="0" fontId="21" fillId="30" borderId="80" xfId="0" applyFont="1" applyFill="1" applyBorder="1" applyAlignment="1">
      <alignment horizontal="center" vertical="center"/>
    </xf>
    <xf numFmtId="0" fontId="21" fillId="30" borderId="29" xfId="0" applyFont="1" applyFill="1" applyBorder="1" applyAlignment="1">
      <alignment horizontal="center" vertical="center"/>
    </xf>
    <xf numFmtId="0" fontId="21" fillId="30" borderId="81" xfId="0" applyFont="1" applyFill="1" applyBorder="1" applyAlignment="1">
      <alignment horizontal="center" vertical="center"/>
    </xf>
    <xf numFmtId="0" fontId="21" fillId="30" borderId="106" xfId="0" applyFont="1" applyFill="1" applyBorder="1" applyAlignment="1">
      <alignment horizontal="center" vertical="center"/>
    </xf>
    <xf numFmtId="0" fontId="21" fillId="30" borderId="1" xfId="0" applyFont="1" applyFill="1" applyBorder="1" applyAlignment="1">
      <alignment horizontal="center" vertical="center"/>
    </xf>
    <xf numFmtId="0" fontId="21" fillId="30" borderId="107" xfId="0" applyFont="1" applyFill="1" applyBorder="1" applyAlignment="1">
      <alignment horizontal="center" vertical="center"/>
    </xf>
    <xf numFmtId="14" fontId="19" fillId="0" borderId="4" xfId="0" applyNumberFormat="1" applyFont="1" applyBorder="1" applyAlignment="1" applyProtection="1">
      <alignment horizontal="center" vertical="center" wrapText="1"/>
      <protection locked="0"/>
    </xf>
    <xf numFmtId="0" fontId="19" fillId="0" borderId="5" xfId="0" applyFont="1" applyBorder="1" applyAlignment="1" applyProtection="1">
      <alignment horizontal="center" vertical="center" wrapText="1"/>
      <protection locked="0"/>
    </xf>
    <xf numFmtId="0" fontId="16" fillId="42" borderId="18" xfId="0" applyFont="1" applyFill="1" applyBorder="1" applyAlignment="1">
      <alignment horizontal="center" vertical="center" wrapText="1"/>
    </xf>
    <xf numFmtId="0" fontId="16" fillId="42" borderId="14" xfId="0" applyFont="1" applyFill="1" applyBorder="1" applyAlignment="1">
      <alignment horizontal="center" vertical="center" wrapText="1"/>
    </xf>
    <xf numFmtId="0" fontId="19" fillId="0" borderId="18" xfId="0" applyFont="1" applyFill="1" applyBorder="1" applyAlignment="1" applyProtection="1">
      <alignment horizontal="justify" vertical="center" wrapText="1"/>
      <protection locked="0"/>
    </xf>
    <xf numFmtId="0" fontId="19" fillId="0" borderId="56" xfId="0" applyFont="1" applyFill="1" applyBorder="1" applyAlignment="1" applyProtection="1">
      <alignment horizontal="justify" vertical="center" wrapText="1"/>
      <protection locked="0"/>
    </xf>
    <xf numFmtId="0" fontId="19" fillId="0" borderId="18" xfId="0" applyFont="1" applyBorder="1" applyAlignment="1" applyProtection="1">
      <alignment horizontal="center" vertical="center" wrapText="1"/>
      <protection locked="0"/>
    </xf>
    <xf numFmtId="0" fontId="19" fillId="0" borderId="56" xfId="0" applyFont="1" applyBorder="1" applyAlignment="1" applyProtection="1">
      <alignment horizontal="center" vertical="center" wrapText="1"/>
      <protection locked="0"/>
    </xf>
    <xf numFmtId="14" fontId="19" fillId="0" borderId="49" xfId="0" applyNumberFormat="1"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49" xfId="0" applyFont="1" applyBorder="1" applyAlignment="1" applyProtection="1">
      <alignment horizontal="center" vertical="center" wrapText="1"/>
      <protection locked="0"/>
    </xf>
    <xf numFmtId="9" fontId="19" fillId="0" borderId="56" xfId="4" applyFont="1" applyBorder="1" applyAlignment="1">
      <alignment horizontal="center" vertical="center" wrapText="1"/>
    </xf>
    <xf numFmtId="9" fontId="19" fillId="0" borderId="14" xfId="4" applyFont="1" applyBorder="1" applyAlignment="1">
      <alignment horizontal="center" vertical="center" wrapText="1"/>
    </xf>
    <xf numFmtId="0" fontId="16" fillId="42" borderId="56" xfId="0" applyFont="1" applyFill="1" applyBorder="1" applyAlignment="1">
      <alignment horizontal="center" vertical="center" wrapText="1"/>
    </xf>
    <xf numFmtId="0" fontId="19" fillId="29" borderId="4" xfId="0" applyFont="1" applyFill="1" applyBorder="1" applyAlignment="1" applyProtection="1">
      <alignment horizontal="center" vertical="center" wrapText="1"/>
      <protection locked="0"/>
    </xf>
    <xf numFmtId="0" fontId="19" fillId="42" borderId="4" xfId="0" applyFont="1" applyFill="1" applyBorder="1" applyAlignment="1">
      <alignment horizontal="center" vertical="center" wrapText="1"/>
    </xf>
    <xf numFmtId="1" fontId="19" fillId="0" borderId="4" xfId="0" applyNumberFormat="1" applyFont="1" applyBorder="1" applyAlignment="1" applyProtection="1">
      <alignment horizontal="center" vertical="center" wrapText="1"/>
    </xf>
    <xf numFmtId="0" fontId="16" fillId="43" borderId="4" xfId="0" applyFont="1" applyFill="1" applyBorder="1" applyAlignment="1" applyProtection="1">
      <alignment horizontal="center" vertical="center" wrapText="1"/>
    </xf>
    <xf numFmtId="0" fontId="20" fillId="43" borderId="4" xfId="0" applyFont="1" applyFill="1" applyBorder="1" applyAlignment="1">
      <alignment horizontal="center" vertical="center" wrapText="1"/>
    </xf>
    <xf numFmtId="0" fontId="16" fillId="42" borderId="4" xfId="0" applyFont="1" applyFill="1" applyBorder="1" applyAlignment="1">
      <alignment horizontal="center" vertical="center" wrapText="1"/>
    </xf>
    <xf numFmtId="0" fontId="21" fillId="34" borderId="104" xfId="0" applyFont="1" applyFill="1" applyBorder="1" applyAlignment="1">
      <alignment horizontal="center" vertical="center" wrapText="1"/>
    </xf>
    <xf numFmtId="0" fontId="22" fillId="0" borderId="74" xfId="0" applyFont="1" applyBorder="1" applyAlignment="1">
      <alignment horizontal="center"/>
    </xf>
    <xf numFmtId="0" fontId="22" fillId="0" borderId="103" xfId="0" applyFont="1" applyBorder="1" applyAlignment="1">
      <alignment horizontal="center"/>
    </xf>
    <xf numFmtId="0" fontId="22" fillId="0" borderId="105" xfId="0" applyFont="1" applyBorder="1" applyAlignment="1">
      <alignment horizontal="center"/>
    </xf>
    <xf numFmtId="0" fontId="19" fillId="0" borderId="4" xfId="0" applyFont="1" applyFill="1" applyBorder="1" applyAlignment="1" applyProtection="1">
      <alignment horizontal="justify" vertical="center" wrapText="1"/>
      <protection locked="0"/>
    </xf>
    <xf numFmtId="0" fontId="27" fillId="0" borderId="17" xfId="0" applyFont="1" applyBorder="1" applyAlignment="1">
      <alignment horizontal="center" vertical="center"/>
    </xf>
    <xf numFmtId="0" fontId="27" fillId="0" borderId="55" xfId="0" applyFont="1" applyBorder="1" applyAlignment="1">
      <alignment horizontal="center" vertical="center"/>
    </xf>
    <xf numFmtId="0" fontId="27" fillId="0" borderId="34" xfId="0" applyFont="1" applyBorder="1" applyAlignment="1">
      <alignment horizontal="center" vertical="center"/>
    </xf>
    <xf numFmtId="14" fontId="19" fillId="0" borderId="18" xfId="0" applyNumberFormat="1" applyFont="1" applyBorder="1" applyAlignment="1" applyProtection="1">
      <alignment horizontal="center" vertical="center" wrapText="1"/>
      <protection locked="0"/>
    </xf>
    <xf numFmtId="9" fontId="19" fillId="0" borderId="18" xfId="4" applyFont="1" applyBorder="1" applyAlignment="1">
      <alignment horizontal="center" vertical="center" wrapText="1"/>
    </xf>
    <xf numFmtId="0" fontId="22" fillId="0" borderId="0" xfId="0" applyFont="1" applyAlignment="1">
      <alignment horizontal="left" vertical="center"/>
    </xf>
    <xf numFmtId="0" fontId="21" fillId="32" borderId="29" xfId="0" applyFont="1" applyFill="1" applyBorder="1" applyAlignment="1">
      <alignment horizontal="center" vertical="center"/>
    </xf>
    <xf numFmtId="0" fontId="21" fillId="32" borderId="81" xfId="0" applyFont="1" applyFill="1" applyBorder="1" applyAlignment="1">
      <alignment horizontal="center" vertical="center"/>
    </xf>
    <xf numFmtId="0" fontId="21" fillId="32" borderId="27" xfId="0" applyFont="1" applyFill="1" applyBorder="1" applyAlignment="1">
      <alignment horizontal="center" vertical="center"/>
    </xf>
    <xf numFmtId="0" fontId="21" fillId="32" borderId="28" xfId="0" applyFont="1" applyFill="1" applyBorder="1" applyAlignment="1">
      <alignment horizontal="center" vertical="center"/>
    </xf>
    <xf numFmtId="0" fontId="21" fillId="33" borderId="80" xfId="0" applyFont="1" applyFill="1" applyBorder="1" applyAlignment="1">
      <alignment horizontal="center" vertical="center" wrapText="1"/>
    </xf>
    <xf numFmtId="0" fontId="21" fillId="33" borderId="29" xfId="0" applyFont="1" applyFill="1" applyBorder="1" applyAlignment="1">
      <alignment horizontal="center" vertical="center" wrapText="1"/>
    </xf>
    <xf numFmtId="0" fontId="21" fillId="33" borderId="81" xfId="0" applyFont="1" applyFill="1" applyBorder="1" applyAlignment="1">
      <alignment horizontal="center" vertical="center" wrapText="1"/>
    </xf>
    <xf numFmtId="0" fontId="21" fillId="33" borderId="50" xfId="0" applyFont="1" applyFill="1" applyBorder="1" applyAlignment="1">
      <alignment horizontal="center" vertical="center" wrapText="1"/>
    </xf>
    <xf numFmtId="0" fontId="21" fillId="33" borderId="27" xfId="0" applyFont="1" applyFill="1" applyBorder="1" applyAlignment="1">
      <alignment horizontal="center" vertical="center" wrapText="1"/>
    </xf>
    <xf numFmtId="0" fontId="21" fillId="33" borderId="28" xfId="0" applyFont="1" applyFill="1" applyBorder="1" applyAlignment="1">
      <alignment horizontal="center" vertical="center" wrapText="1"/>
    </xf>
    <xf numFmtId="0" fontId="21" fillId="34" borderId="68" xfId="0" applyFont="1" applyFill="1" applyBorder="1" applyAlignment="1">
      <alignment horizontal="center" vertical="center"/>
    </xf>
    <xf numFmtId="0" fontId="21" fillId="35" borderId="80" xfId="0" applyFont="1" applyFill="1" applyBorder="1" applyAlignment="1">
      <alignment horizontal="center" vertical="center" wrapText="1"/>
    </xf>
    <xf numFmtId="0" fontId="22" fillId="36" borderId="29" xfId="0" applyFont="1" applyFill="1" applyBorder="1"/>
    <xf numFmtId="0" fontId="22" fillId="36" borderId="81" xfId="0" applyFont="1" applyFill="1" applyBorder="1"/>
    <xf numFmtId="0" fontId="22" fillId="36" borderId="79" xfId="0" applyFont="1" applyFill="1" applyBorder="1"/>
    <xf numFmtId="0" fontId="22" fillId="36" borderId="0" xfId="0" applyFont="1" applyFill="1"/>
    <xf numFmtId="0" fontId="22" fillId="36" borderId="44" xfId="0" applyFont="1" applyFill="1" applyBorder="1"/>
    <xf numFmtId="0" fontId="21" fillId="37" borderId="102" xfId="0" applyFont="1" applyFill="1" applyBorder="1" applyAlignment="1">
      <alignment horizontal="center" vertical="center"/>
    </xf>
    <xf numFmtId="0" fontId="22" fillId="30" borderId="103" xfId="0" applyFont="1" applyFill="1" applyBorder="1"/>
    <xf numFmtId="0" fontId="22" fillId="30" borderId="74" xfId="0" applyFont="1" applyFill="1" applyBorder="1"/>
    <xf numFmtId="14" fontId="22" fillId="0" borderId="49" xfId="0" applyNumberFormat="1" applyFont="1" applyBorder="1" applyAlignment="1">
      <alignment horizontal="center" vertical="center" wrapText="1"/>
    </xf>
    <xf numFmtId="0" fontId="22" fillId="0" borderId="32" xfId="0" applyFont="1" applyBorder="1" applyAlignment="1">
      <alignment horizontal="center" vertical="center" wrapText="1"/>
    </xf>
    <xf numFmtId="0" fontId="22" fillId="0" borderId="14" xfId="0" applyFont="1" applyBorder="1" applyAlignment="1">
      <alignment horizontal="center" vertical="center" wrapText="1"/>
    </xf>
    <xf numFmtId="0" fontId="19" fillId="0" borderId="49" xfId="0" applyFont="1" applyBorder="1" applyAlignment="1" applyProtection="1">
      <alignment horizontal="center" vertical="center"/>
      <protection locked="0"/>
    </xf>
    <xf numFmtId="0" fontId="19" fillId="0" borderId="14" xfId="0" applyFont="1" applyBorder="1" applyAlignment="1" applyProtection="1">
      <alignment horizontal="center" vertical="center"/>
      <protection locked="0"/>
    </xf>
    <xf numFmtId="14" fontId="19" fillId="0" borderId="49" xfId="0" applyNumberFormat="1" applyFont="1" applyBorder="1" applyAlignment="1" applyProtection="1">
      <alignment horizontal="center" vertical="center"/>
      <protection locked="0"/>
    </xf>
    <xf numFmtId="14" fontId="19" fillId="0" borderId="14" xfId="0" applyNumberFormat="1" applyFont="1" applyBorder="1" applyAlignment="1" applyProtection="1">
      <alignment horizontal="center" vertical="center"/>
      <protection locked="0"/>
    </xf>
    <xf numFmtId="0" fontId="19" fillId="0" borderId="49" xfId="0" applyFont="1" applyBorder="1" applyAlignment="1" applyProtection="1">
      <alignment horizontal="left" vertical="center" wrapText="1"/>
      <protection locked="0"/>
    </xf>
    <xf numFmtId="0" fontId="19" fillId="0" borderId="14" xfId="0" applyFont="1" applyBorder="1" applyAlignment="1" applyProtection="1">
      <alignment horizontal="left" vertical="center" wrapText="1"/>
      <protection locked="0"/>
    </xf>
    <xf numFmtId="9" fontId="19" fillId="0" borderId="49" xfId="4" applyFont="1" applyBorder="1" applyAlignment="1" applyProtection="1">
      <alignment horizontal="center" vertical="center"/>
    </xf>
    <xf numFmtId="9" fontId="19" fillId="0" borderId="14" xfId="4" applyFont="1" applyBorder="1" applyAlignment="1" applyProtection="1">
      <alignment horizontal="center" vertical="center"/>
    </xf>
    <xf numFmtId="0" fontId="16" fillId="42" borderId="49" xfId="0" applyFont="1" applyFill="1" applyBorder="1" applyAlignment="1" applyProtection="1">
      <alignment horizontal="center" vertical="center"/>
    </xf>
    <xf numFmtId="0" fontId="16" fillId="42" borderId="14" xfId="0" applyFont="1" applyFill="1" applyBorder="1" applyAlignment="1" applyProtection="1">
      <alignment horizontal="center" vertical="center"/>
    </xf>
    <xf numFmtId="0" fontId="16" fillId="0" borderId="49" xfId="0" applyFont="1" applyFill="1" applyBorder="1" applyAlignment="1" applyProtection="1">
      <alignment horizontal="justify" vertical="center" wrapText="1"/>
      <protection locked="0"/>
    </xf>
    <xf numFmtId="0" fontId="16" fillId="0" borderId="14" xfId="0" applyFont="1" applyFill="1" applyBorder="1" applyAlignment="1" applyProtection="1">
      <alignment horizontal="justify" vertical="center" wrapText="1"/>
      <protection locked="0"/>
    </xf>
    <xf numFmtId="0" fontId="22" fillId="0" borderId="49" xfId="0" applyFont="1" applyBorder="1" applyAlignment="1">
      <alignment horizontal="left" vertical="center" wrapText="1"/>
    </xf>
    <xf numFmtId="0" fontId="22" fillId="0" borderId="14" xfId="0" applyFont="1" applyBorder="1" applyAlignment="1">
      <alignment horizontal="left" vertical="center" wrapText="1"/>
    </xf>
    <xf numFmtId="0" fontId="22" fillId="0" borderId="49" xfId="0" applyFont="1" applyBorder="1" applyAlignment="1">
      <alignment horizontal="center" vertical="center" wrapText="1"/>
    </xf>
    <xf numFmtId="0" fontId="22" fillId="0" borderId="9" xfId="0" applyFont="1" applyBorder="1" applyAlignment="1">
      <alignment horizontal="left" vertical="center" wrapText="1"/>
    </xf>
    <xf numFmtId="0" fontId="22" fillId="0" borderId="11" xfId="0" applyFont="1" applyBorder="1" applyAlignment="1">
      <alignment horizontal="left" vertical="center" wrapText="1"/>
    </xf>
    <xf numFmtId="0" fontId="22" fillId="0" borderId="4" xfId="0" applyFont="1" applyBorder="1" applyAlignment="1">
      <alignment horizontal="left" vertical="center" wrapText="1"/>
    </xf>
    <xf numFmtId="0" fontId="22" fillId="0" borderId="12" xfId="0" applyFont="1" applyBorder="1" applyAlignment="1">
      <alignment horizontal="left" vertical="center" wrapText="1"/>
    </xf>
    <xf numFmtId="0" fontId="22" fillId="0" borderId="4" xfId="0" applyFont="1" applyBorder="1" applyAlignment="1">
      <alignment horizontal="center" vertical="center" wrapText="1"/>
    </xf>
    <xf numFmtId="0" fontId="22" fillId="0" borderId="12" xfId="0" applyFont="1" applyBorder="1" applyAlignment="1">
      <alignment horizontal="center" vertical="center" wrapText="1"/>
    </xf>
    <xf numFmtId="14" fontId="22" fillId="0" borderId="4" xfId="0" applyNumberFormat="1" applyFont="1" applyBorder="1" applyAlignment="1">
      <alignment horizontal="center" vertical="center" wrapText="1"/>
    </xf>
    <xf numFmtId="0" fontId="22" fillId="0" borderId="5" xfId="0" applyFont="1" applyBorder="1" applyAlignment="1" applyProtection="1">
      <alignment horizontal="center" vertical="center" wrapText="1"/>
      <protection locked="0"/>
    </xf>
    <xf numFmtId="0" fontId="22" fillId="0" borderId="23" xfId="0" applyFont="1" applyBorder="1" applyAlignment="1">
      <alignment horizontal="center" vertical="center" wrapText="1"/>
    </xf>
    <xf numFmtId="0" fontId="19" fillId="0" borderId="49" xfId="0" applyFont="1" applyBorder="1" applyAlignment="1">
      <alignment horizontal="center" vertical="center" wrapText="1"/>
    </xf>
    <xf numFmtId="0" fontId="19" fillId="0" borderId="32" xfId="0" applyFont="1" applyBorder="1" applyAlignment="1">
      <alignment horizontal="center" vertical="center" wrapText="1"/>
    </xf>
    <xf numFmtId="9" fontId="19" fillId="0" borderId="49" xfId="4" applyFont="1" applyBorder="1" applyAlignment="1" applyProtection="1">
      <alignment horizontal="center" vertical="center" wrapText="1"/>
    </xf>
    <xf numFmtId="9" fontId="19" fillId="0" borderId="32" xfId="4" applyFont="1" applyBorder="1" applyAlignment="1" applyProtection="1">
      <alignment horizontal="center" vertical="center" wrapText="1"/>
    </xf>
    <xf numFmtId="0" fontId="20" fillId="0" borderId="61"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49" xfId="0" applyFont="1" applyBorder="1" applyAlignment="1">
      <alignment horizontal="center" vertical="center" wrapText="1"/>
    </xf>
    <xf numFmtId="0" fontId="20" fillId="0" borderId="32"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33" xfId="0" applyFont="1" applyBorder="1" applyAlignment="1">
      <alignment horizontal="center" vertical="center" wrapText="1"/>
    </xf>
    <xf numFmtId="0" fontId="22" fillId="0" borderId="76" xfId="0" applyFont="1" applyBorder="1" applyAlignment="1" applyProtection="1">
      <alignment horizontal="center" vertical="center" wrapText="1"/>
      <protection locked="0"/>
    </xf>
    <xf numFmtId="0" fontId="22" fillId="0" borderId="77" xfId="0" applyFont="1" applyBorder="1" applyAlignment="1" applyProtection="1">
      <alignment horizontal="center" vertical="center" wrapText="1"/>
      <protection locked="0"/>
    </xf>
    <xf numFmtId="0" fontId="20" fillId="0" borderId="56" xfId="0" applyFont="1" applyBorder="1" applyAlignment="1">
      <alignment horizontal="center" vertical="center" wrapText="1"/>
    </xf>
    <xf numFmtId="0" fontId="20" fillId="0" borderId="14" xfId="0" applyFont="1" applyBorder="1" applyAlignment="1">
      <alignment horizontal="center" vertical="center" wrapText="1"/>
    </xf>
    <xf numFmtId="0" fontId="19" fillId="0" borderId="54" xfId="0" applyFont="1" applyBorder="1" applyAlignment="1">
      <alignment horizontal="center" vertical="center" wrapText="1"/>
    </xf>
    <xf numFmtId="0" fontId="19" fillId="0" borderId="21" xfId="0" applyFont="1" applyBorder="1" applyAlignment="1">
      <alignment horizontal="center" vertical="center" wrapText="1"/>
    </xf>
    <xf numFmtId="0" fontId="22" fillId="0" borderId="58" xfId="0" applyFont="1" applyBorder="1" applyAlignment="1">
      <alignment horizontal="left" vertical="center" wrapText="1"/>
    </xf>
    <xf numFmtId="0" fontId="22" fillId="0" borderId="20" xfId="0" applyFont="1" applyBorder="1" applyAlignment="1">
      <alignment horizontal="left" vertical="center" wrapText="1"/>
    </xf>
    <xf numFmtId="0" fontId="20" fillId="0" borderId="54" xfId="0" applyFont="1" applyBorder="1" applyAlignment="1">
      <alignment horizontal="center" vertical="center" wrapText="1"/>
    </xf>
    <xf numFmtId="0" fontId="20" fillId="0" borderId="21" xfId="0" applyFont="1" applyBorder="1" applyAlignment="1">
      <alignment horizontal="center" vertical="center" wrapText="1"/>
    </xf>
    <xf numFmtId="0" fontId="19" fillId="0" borderId="19" xfId="0" applyFont="1" applyBorder="1" applyAlignment="1" applyProtection="1">
      <alignment horizontal="center" vertical="center" wrapText="1"/>
      <protection locked="0"/>
    </xf>
    <xf numFmtId="0" fontId="19" fillId="0" borderId="54" xfId="0" applyFont="1" applyBorder="1" applyAlignment="1" applyProtection="1">
      <alignment horizontal="center" vertical="center" wrapText="1"/>
      <protection locked="0"/>
    </xf>
    <xf numFmtId="0" fontId="19" fillId="0" borderId="32" xfId="0" applyFont="1" applyBorder="1" applyAlignment="1" applyProtection="1">
      <alignment horizontal="center" vertical="center" wrapText="1"/>
      <protection locked="0"/>
    </xf>
    <xf numFmtId="0" fontId="19" fillId="0" borderId="32" xfId="0" applyFont="1" applyBorder="1" applyAlignment="1" applyProtection="1">
      <alignment horizontal="left" vertical="center" wrapText="1"/>
      <protection locked="0"/>
    </xf>
    <xf numFmtId="9" fontId="19" fillId="0" borderId="56" xfId="4" applyFont="1" applyBorder="1" applyAlignment="1" applyProtection="1">
      <alignment horizontal="center" vertical="center" wrapText="1"/>
    </xf>
    <xf numFmtId="9" fontId="19" fillId="0" borderId="14" xfId="4" applyFont="1" applyBorder="1" applyAlignment="1" applyProtection="1">
      <alignment horizontal="center" vertical="center" wrapText="1"/>
    </xf>
    <xf numFmtId="0" fontId="19" fillId="0" borderId="49" xfId="0" applyFont="1" applyBorder="1" applyAlignment="1">
      <alignment horizontal="center" vertical="center"/>
    </xf>
    <xf numFmtId="0" fontId="19" fillId="0" borderId="56" xfId="0" applyFont="1" applyBorder="1" applyAlignment="1">
      <alignment horizontal="center" vertical="center"/>
    </xf>
    <xf numFmtId="0" fontId="19" fillId="0" borderId="14" xfId="0" applyFont="1" applyBorder="1" applyAlignment="1">
      <alignment horizontal="center" vertical="center"/>
    </xf>
    <xf numFmtId="0" fontId="19" fillId="0" borderId="61" xfId="0" applyFont="1" applyBorder="1" applyAlignment="1" applyProtection="1">
      <alignment horizontal="left" vertical="center" wrapText="1"/>
      <protection locked="0"/>
    </xf>
    <xf numFmtId="0" fontId="19" fillId="0" borderId="54" xfId="0" applyFont="1" applyBorder="1" applyAlignment="1" applyProtection="1">
      <alignment horizontal="left" vertical="center" wrapText="1"/>
      <protection locked="0"/>
    </xf>
    <xf numFmtId="0" fontId="19" fillId="0" borderId="21" xfId="0" applyFont="1" applyBorder="1" applyAlignment="1" applyProtection="1">
      <alignment horizontal="left" vertical="center" wrapText="1"/>
      <protection locked="0"/>
    </xf>
    <xf numFmtId="0" fontId="19" fillId="0" borderId="58" xfId="0" applyFont="1" applyBorder="1" applyAlignment="1" applyProtection="1">
      <alignment horizontal="center" vertical="center" wrapText="1"/>
      <protection locked="0"/>
    </xf>
    <xf numFmtId="0" fontId="19" fillId="0" borderId="55" xfId="0" applyFont="1" applyBorder="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56"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61" xfId="0" applyFont="1" applyBorder="1" applyAlignment="1" applyProtection="1">
      <alignment horizontal="center" vertical="center" wrapText="1"/>
      <protection locked="0"/>
    </xf>
    <xf numFmtId="0" fontId="19" fillId="0" borderId="33" xfId="0" applyFont="1" applyBorder="1" applyAlignment="1" applyProtection="1">
      <alignment horizontal="center" vertical="center" wrapText="1"/>
      <protection locked="0"/>
    </xf>
    <xf numFmtId="0" fontId="19" fillId="0" borderId="34" xfId="0" applyFont="1" applyBorder="1" applyAlignment="1" applyProtection="1">
      <alignment horizontal="center" vertical="center" wrapText="1"/>
      <protection locked="0"/>
    </xf>
    <xf numFmtId="0" fontId="20" fillId="0" borderId="19" xfId="0" applyFont="1" applyBorder="1" applyAlignment="1">
      <alignment horizontal="center" vertical="center" wrapText="1"/>
    </xf>
    <xf numFmtId="0" fontId="20"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56" xfId="0" applyFont="1" applyBorder="1" applyAlignment="1" applyProtection="1">
      <alignment horizontal="left" vertical="center" wrapText="1"/>
      <protection locked="0"/>
    </xf>
    <xf numFmtId="0" fontId="22" fillId="0" borderId="49" xfId="0" applyFont="1" applyBorder="1" applyAlignment="1" applyProtection="1">
      <alignment horizontal="left" vertical="center" wrapText="1"/>
      <protection locked="0"/>
    </xf>
    <xf numFmtId="0" fontId="22" fillId="0" borderId="56" xfId="0" applyFont="1" applyBorder="1" applyAlignment="1" applyProtection="1">
      <alignment horizontal="left" vertical="center" wrapText="1"/>
      <protection locked="0"/>
    </xf>
    <xf numFmtId="0" fontId="22" fillId="0" borderId="14" xfId="0" applyFont="1" applyBorder="1" applyAlignment="1" applyProtection="1">
      <alignment horizontal="left" vertical="center" wrapText="1"/>
      <protection locked="0"/>
    </xf>
    <xf numFmtId="0" fontId="19" fillId="0" borderId="18" xfId="0" applyFont="1" applyBorder="1" applyAlignment="1">
      <alignment horizontal="center" vertical="center" wrapText="1"/>
    </xf>
    <xf numFmtId="9" fontId="19" fillId="0" borderId="18" xfId="4" applyFont="1" applyBorder="1" applyAlignment="1" applyProtection="1">
      <alignment horizontal="center" vertical="center" wrapText="1"/>
    </xf>
    <xf numFmtId="0" fontId="19" fillId="0" borderId="18" xfId="0" applyFont="1" applyBorder="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19" fillId="0" borderId="17" xfId="0" applyFont="1" applyBorder="1" applyAlignment="1" applyProtection="1">
      <alignment horizontal="center" vertical="center" wrapText="1"/>
      <protection locked="0"/>
    </xf>
    <xf numFmtId="0" fontId="20" fillId="17" borderId="58" xfId="0" applyFont="1" applyFill="1" applyBorder="1" applyAlignment="1" applyProtection="1">
      <alignment horizontal="center" vertical="center" wrapText="1"/>
      <protection locked="0"/>
    </xf>
    <xf numFmtId="0" fontId="19" fillId="0" borderId="14" xfId="0" applyFont="1" applyBorder="1" applyAlignment="1" applyProtection="1">
      <alignment horizontal="left" vertical="center"/>
      <protection locked="0"/>
    </xf>
    <xf numFmtId="0" fontId="19" fillId="0" borderId="21" xfId="0" applyFont="1" applyBorder="1" applyAlignment="1" applyProtection="1">
      <alignment horizontal="center" vertical="center" wrapText="1"/>
      <protection locked="0"/>
    </xf>
    <xf numFmtId="0" fontId="19" fillId="0" borderId="38" xfId="0" applyFont="1" applyBorder="1" applyAlignment="1">
      <alignment horizontal="center" vertical="center" wrapText="1"/>
    </xf>
    <xf numFmtId="9" fontId="19" fillId="0" borderId="49" xfId="4" applyFont="1" applyBorder="1" applyAlignment="1">
      <alignment horizontal="center" vertical="center"/>
    </xf>
    <xf numFmtId="9" fontId="19" fillId="0" borderId="14" xfId="4" applyFont="1" applyBorder="1" applyAlignment="1">
      <alignment horizontal="center" vertical="center"/>
    </xf>
    <xf numFmtId="0" fontId="21" fillId="44" borderId="18" xfId="0" applyFont="1" applyFill="1" applyBorder="1" applyAlignment="1">
      <alignment horizontal="center" vertical="center"/>
    </xf>
    <xf numFmtId="0" fontId="21" fillId="44" borderId="14" xfId="0" applyFont="1" applyFill="1" applyBorder="1" applyAlignment="1">
      <alignment horizontal="center" vertical="center"/>
    </xf>
    <xf numFmtId="0" fontId="19" fillId="0" borderId="49" xfId="0" applyFont="1" applyFill="1" applyBorder="1" applyAlignment="1" applyProtection="1">
      <alignment horizontal="justify" vertical="center" wrapText="1"/>
      <protection locked="0"/>
    </xf>
    <xf numFmtId="0" fontId="19" fillId="0" borderId="14" xfId="0" applyFont="1" applyFill="1" applyBorder="1" applyAlignment="1" applyProtection="1">
      <alignment horizontal="justify" vertical="center"/>
      <protection locked="0"/>
    </xf>
    <xf numFmtId="0" fontId="21" fillId="44" borderId="49" xfId="0" applyFont="1" applyFill="1" applyBorder="1" applyAlignment="1">
      <alignment horizontal="center" vertical="center"/>
    </xf>
    <xf numFmtId="0" fontId="19" fillId="0" borderId="49" xfId="0" applyFont="1" applyFill="1" applyBorder="1" applyAlignment="1">
      <alignment horizontal="justify" vertical="center" wrapText="1"/>
    </xf>
    <xf numFmtId="0" fontId="19" fillId="0" borderId="14" xfId="0" applyFont="1" applyFill="1" applyBorder="1" applyAlignment="1">
      <alignment horizontal="justify" vertical="center" wrapText="1"/>
    </xf>
    <xf numFmtId="14" fontId="19" fillId="0" borderId="18" xfId="0" applyNumberFormat="1" applyFont="1" applyBorder="1" applyAlignment="1" applyProtection="1">
      <alignment horizontal="center" vertical="center"/>
      <protection locked="0"/>
    </xf>
    <xf numFmtId="0" fontId="19" fillId="0" borderId="18" xfId="0" applyFont="1" applyBorder="1" applyAlignment="1" applyProtection="1">
      <alignment horizontal="left" vertical="center"/>
      <protection locked="0"/>
    </xf>
    <xf numFmtId="0" fontId="19" fillId="0" borderId="18" xfId="0" applyFont="1" applyBorder="1" applyAlignment="1" applyProtection="1">
      <alignment horizontal="center" vertical="center"/>
      <protection locked="0"/>
    </xf>
    <xf numFmtId="9" fontId="19" fillId="0" borderId="18" xfId="4" applyFont="1" applyBorder="1" applyAlignment="1">
      <alignment horizontal="center" vertical="center"/>
    </xf>
    <xf numFmtId="0" fontId="19" fillId="0" borderId="56" xfId="0" applyFont="1" applyBorder="1" applyAlignment="1" applyProtection="1">
      <alignment horizontal="center" vertical="center"/>
      <protection locked="0"/>
    </xf>
    <xf numFmtId="9" fontId="19" fillId="0" borderId="49" xfId="4" applyFont="1" applyFill="1" applyBorder="1" applyAlignment="1">
      <alignment horizontal="center" vertical="center"/>
    </xf>
    <xf numFmtId="9" fontId="19" fillId="0" borderId="14" xfId="4" applyFont="1" applyFill="1" applyBorder="1" applyAlignment="1">
      <alignment horizontal="center" vertical="center"/>
    </xf>
    <xf numFmtId="0" fontId="16" fillId="42" borderId="49" xfId="0" applyFont="1" applyFill="1" applyBorder="1" applyAlignment="1">
      <alignment horizontal="center" vertical="center"/>
    </xf>
    <xf numFmtId="0" fontId="16" fillId="42" borderId="14" xfId="0" applyFont="1" applyFill="1" applyBorder="1" applyAlignment="1">
      <alignment horizontal="center" vertical="center"/>
    </xf>
    <xf numFmtId="0" fontId="19" fillId="0" borderId="76" xfId="0" applyFont="1" applyBorder="1" applyAlignment="1" applyProtection="1">
      <alignment horizontal="center" vertical="center" wrapText="1"/>
      <protection locked="0"/>
    </xf>
    <xf numFmtId="0" fontId="19" fillId="0" borderId="40" xfId="0" applyFont="1" applyBorder="1" applyAlignment="1" applyProtection="1">
      <alignment horizontal="center" vertical="center" wrapText="1"/>
      <protection locked="0"/>
    </xf>
    <xf numFmtId="9" fontId="22" fillId="0" borderId="49" xfId="0" applyNumberFormat="1" applyFont="1" applyBorder="1" applyAlignment="1">
      <alignment horizontal="center" vertical="center" wrapText="1"/>
    </xf>
    <xf numFmtId="9" fontId="22" fillId="0" borderId="32" xfId="0" applyNumberFormat="1" applyFont="1" applyBorder="1" applyAlignment="1">
      <alignment horizontal="center" vertical="center" wrapText="1"/>
    </xf>
    <xf numFmtId="0" fontId="22" fillId="0" borderId="49" xfId="4" applyNumberFormat="1" applyFont="1" applyFill="1" applyBorder="1" applyAlignment="1" applyProtection="1">
      <alignment horizontal="center" vertical="center" wrapText="1"/>
    </xf>
    <xf numFmtId="0" fontId="22" fillId="0" borderId="32" xfId="4" applyNumberFormat="1" applyFont="1" applyFill="1" applyBorder="1" applyAlignment="1" applyProtection="1">
      <alignment horizontal="center" vertical="center" wrapText="1"/>
    </xf>
    <xf numFmtId="0" fontId="19" fillId="0" borderId="59" xfId="0" applyFont="1" applyBorder="1" applyAlignment="1" applyProtection="1">
      <alignment horizontal="center" vertical="center" wrapText="1"/>
      <protection locked="0"/>
    </xf>
    <xf numFmtId="0" fontId="19" fillId="0" borderId="45" xfId="0" applyFont="1" applyBorder="1" applyAlignment="1" applyProtection="1">
      <alignment horizontal="center" vertical="center" wrapText="1"/>
      <protection locked="0"/>
    </xf>
    <xf numFmtId="9" fontId="22" fillId="0" borderId="58" xfId="0" applyNumberFormat="1" applyFont="1" applyBorder="1" applyAlignment="1">
      <alignment horizontal="center" vertical="center" wrapText="1"/>
    </xf>
    <xf numFmtId="9" fontId="22" fillId="0" borderId="34" xfId="0" applyNumberFormat="1" applyFont="1" applyBorder="1" applyAlignment="1">
      <alignment horizontal="center" vertical="center" wrapText="1"/>
    </xf>
    <xf numFmtId="0" fontId="19" fillId="0" borderId="77" xfId="0" applyFont="1" applyBorder="1" applyAlignment="1" applyProtection="1">
      <alignment horizontal="center" vertical="center" wrapText="1"/>
      <protection locked="0"/>
    </xf>
    <xf numFmtId="9" fontId="22" fillId="0" borderId="14" xfId="0" applyNumberFormat="1" applyFont="1" applyBorder="1" applyAlignment="1">
      <alignment horizontal="center" vertical="center" wrapText="1"/>
    </xf>
    <xf numFmtId="0" fontId="22" fillId="0" borderId="14" xfId="4" applyNumberFormat="1" applyFont="1" applyFill="1" applyBorder="1" applyAlignment="1" applyProtection="1">
      <alignment horizontal="center" vertical="center" wrapText="1"/>
    </xf>
    <xf numFmtId="0" fontId="19" fillId="0" borderId="78" xfId="0" applyFont="1" applyBorder="1" applyAlignment="1" applyProtection="1">
      <alignment horizontal="center" vertical="center" wrapText="1"/>
      <protection locked="0"/>
    </xf>
    <xf numFmtId="9" fontId="22" fillId="0" borderId="20" xfId="0" applyNumberFormat="1" applyFont="1" applyBorder="1" applyAlignment="1">
      <alignment horizontal="center" vertical="center" wrapText="1"/>
    </xf>
    <xf numFmtId="0" fontId="19" fillId="29" borderId="49" xfId="0" applyFont="1" applyFill="1" applyBorder="1" applyAlignment="1" applyProtection="1">
      <alignment horizontal="center" vertical="center" wrapText="1"/>
      <protection locked="0"/>
    </xf>
    <xf numFmtId="0" fontId="19" fillId="29" borderId="14" xfId="0" applyFont="1" applyFill="1" applyBorder="1" applyAlignment="1" applyProtection="1">
      <alignment horizontal="center" vertical="center" wrapText="1"/>
      <protection locked="0"/>
    </xf>
    <xf numFmtId="9" fontId="22" fillId="0" borderId="18" xfId="0" applyNumberFormat="1" applyFont="1" applyBorder="1" applyAlignment="1">
      <alignment horizontal="center" vertical="center" wrapText="1"/>
    </xf>
    <xf numFmtId="0" fontId="22" fillId="0" borderId="18" xfId="4" applyNumberFormat="1" applyFont="1" applyFill="1" applyBorder="1" applyAlignment="1" applyProtection="1">
      <alignment horizontal="center" vertical="center" wrapText="1"/>
    </xf>
    <xf numFmtId="9" fontId="22" fillId="0" borderId="17" xfId="0" applyNumberFormat="1" applyFont="1" applyBorder="1" applyAlignment="1">
      <alignment horizontal="center" vertical="center" wrapText="1"/>
    </xf>
    <xf numFmtId="0" fontId="19" fillId="0" borderId="38" xfId="0" applyFont="1" applyBorder="1" applyAlignment="1" applyProtection="1">
      <alignment horizontal="center" vertical="center" wrapText="1"/>
      <protection locked="0"/>
    </xf>
    <xf numFmtId="0" fontId="19" fillId="29" borderId="18" xfId="0" applyFont="1" applyFill="1" applyBorder="1" applyAlignment="1" applyProtection="1">
      <alignment horizontal="center" vertical="center" wrapText="1"/>
      <protection locked="0"/>
    </xf>
    <xf numFmtId="0" fontId="20" fillId="17" borderId="22" xfId="0" applyFont="1" applyFill="1" applyBorder="1" applyAlignment="1" applyProtection="1">
      <alignment horizontal="center" vertical="center"/>
      <protection locked="0"/>
    </xf>
    <xf numFmtId="0" fontId="20" fillId="17" borderId="36" xfId="0" applyFont="1" applyFill="1" applyBorder="1" applyAlignment="1" applyProtection="1">
      <alignment horizontal="center" vertical="center"/>
      <protection locked="0"/>
    </xf>
    <xf numFmtId="0" fontId="22" fillId="0" borderId="32" xfId="0" applyFont="1" applyBorder="1" applyAlignment="1" applyProtection="1">
      <alignment horizontal="left" vertical="center" wrapText="1"/>
      <protection locked="0"/>
    </xf>
    <xf numFmtId="0" fontId="22" fillId="0" borderId="49" xfId="0" applyFont="1" applyBorder="1" applyAlignment="1" applyProtection="1">
      <alignment horizontal="center" vertical="center" wrapText="1"/>
      <protection locked="0"/>
    </xf>
    <xf numFmtId="0" fontId="22" fillId="0" borderId="56" xfId="0" applyFont="1" applyBorder="1" applyAlignment="1" applyProtection="1">
      <alignment horizontal="center" vertical="center" wrapText="1"/>
      <protection locked="0"/>
    </xf>
    <xf numFmtId="0" fontId="22" fillId="0" borderId="32" xfId="0" applyFont="1" applyBorder="1" applyAlignment="1" applyProtection="1">
      <alignment horizontal="center" vertical="center" wrapText="1"/>
      <protection locked="0"/>
    </xf>
    <xf numFmtId="14" fontId="22" fillId="0" borderId="49" xfId="0" applyNumberFormat="1" applyFont="1" applyBorder="1" applyAlignment="1" applyProtection="1">
      <alignment horizontal="center" vertical="center" wrapText="1"/>
      <protection locked="0"/>
    </xf>
    <xf numFmtId="0" fontId="22" fillId="0" borderId="3" xfId="0" applyFont="1" applyBorder="1" applyAlignment="1" applyProtection="1">
      <alignment horizontal="center" vertical="center" wrapText="1"/>
      <protection locked="0"/>
    </xf>
    <xf numFmtId="0" fontId="22" fillId="0" borderId="40" xfId="0" applyFont="1" applyBorder="1" applyAlignment="1" applyProtection="1">
      <alignment horizontal="center" vertical="center" wrapText="1"/>
      <protection locked="0"/>
    </xf>
    <xf numFmtId="0" fontId="22" fillId="0" borderId="58" xfId="0" applyFont="1" applyBorder="1" applyAlignment="1" applyProtection="1">
      <alignment horizontal="left" vertical="center" wrapText="1"/>
      <protection locked="0"/>
    </xf>
    <xf numFmtId="0" fontId="22" fillId="0" borderId="55" xfId="0" applyFont="1" applyBorder="1" applyAlignment="1" applyProtection="1">
      <alignment horizontal="left" vertical="center" wrapText="1"/>
      <protection locked="0"/>
    </xf>
    <xf numFmtId="0" fontId="22" fillId="0" borderId="34" xfId="0" applyFont="1" applyBorder="1" applyAlignment="1" applyProtection="1">
      <alignment horizontal="left" vertical="center" wrapText="1"/>
      <protection locked="0"/>
    </xf>
    <xf numFmtId="0" fontId="19" fillId="0" borderId="39"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7"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55" xfId="0" applyFont="1" applyBorder="1" applyAlignment="1">
      <alignment horizontal="center" vertical="center" wrapText="1"/>
    </xf>
    <xf numFmtId="0" fontId="20" fillId="0" borderId="34"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37" xfId="0" applyFont="1" applyBorder="1" applyAlignment="1">
      <alignment horizontal="center" vertical="center" wrapText="1"/>
    </xf>
    <xf numFmtId="0" fontId="16" fillId="0" borderId="49" xfId="0" applyFont="1" applyFill="1" applyBorder="1" applyAlignment="1" applyProtection="1">
      <alignment horizontal="left" vertical="center" wrapText="1"/>
      <protection locked="0"/>
    </xf>
    <xf numFmtId="0" fontId="16" fillId="0" borderId="56" xfId="0" applyFont="1" applyFill="1" applyBorder="1" applyAlignment="1" applyProtection="1">
      <alignment horizontal="left" vertical="center" wrapText="1"/>
      <protection locked="0"/>
    </xf>
    <xf numFmtId="0" fontId="16" fillId="0" borderId="14" xfId="0" applyFont="1" applyFill="1" applyBorder="1" applyAlignment="1" applyProtection="1">
      <alignment horizontal="left" vertical="center" wrapText="1"/>
      <protection locked="0"/>
    </xf>
    <xf numFmtId="14" fontId="19" fillId="0" borderId="56" xfId="0" applyNumberFormat="1" applyFont="1" applyBorder="1" applyAlignment="1" applyProtection="1">
      <alignment horizontal="center" vertical="center"/>
      <protection locked="0"/>
    </xf>
    <xf numFmtId="9" fontId="19" fillId="0" borderId="56" xfId="4" applyFont="1" applyBorder="1" applyAlignment="1" applyProtection="1">
      <alignment horizontal="center" vertical="center"/>
    </xf>
    <xf numFmtId="0" fontId="16" fillId="42" borderId="56" xfId="0" applyFont="1" applyFill="1" applyBorder="1" applyAlignment="1" applyProtection="1">
      <alignment horizontal="center" vertical="center"/>
    </xf>
    <xf numFmtId="0" fontId="22" fillId="0" borderId="18" xfId="0" applyFont="1"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19" xfId="0" applyFont="1" applyBorder="1" applyAlignment="1" applyProtection="1">
      <alignment horizontal="center" vertical="center" wrapText="1"/>
      <protection locked="0"/>
    </xf>
    <xf numFmtId="0" fontId="22" fillId="0" borderId="54" xfId="0" applyFont="1" applyBorder="1" applyAlignment="1" applyProtection="1">
      <alignment horizontal="center" vertical="center" wrapText="1"/>
      <protection locked="0"/>
    </xf>
    <xf numFmtId="0" fontId="22" fillId="0" borderId="21" xfId="0" applyFont="1" applyBorder="1" applyAlignment="1" applyProtection="1">
      <alignment horizontal="center" vertical="center" wrapText="1"/>
      <protection locked="0"/>
    </xf>
    <xf numFmtId="0" fontId="20" fillId="0" borderId="20" xfId="0" applyFont="1" applyBorder="1" applyAlignment="1">
      <alignment horizontal="center" vertical="center" wrapText="1"/>
    </xf>
  </cellXfs>
  <cellStyles count="8">
    <cellStyle name="Moneda 2" xfId="7" xr:uid="{FB121C21-41C9-45ED-920B-F0D2C0691CAC}"/>
    <cellStyle name="Normal" xfId="0" builtinId="0"/>
    <cellStyle name="Normal 2" xfId="1" xr:uid="{00000000-0005-0000-0000-000001000000}"/>
    <cellStyle name="Normal 3" xfId="2" xr:uid="{00000000-0005-0000-0000-000002000000}"/>
    <cellStyle name="Normal 3 2" xfId="5" xr:uid="{FE4A26E3-0079-465F-BFC2-4B465381BEE5}"/>
    <cellStyle name="Normal 4" xfId="3" xr:uid="{00000000-0005-0000-0000-000003000000}"/>
    <cellStyle name="Normal 4 2" xfId="6" xr:uid="{B75F9B12-0342-41EF-8172-82EDDD9148B4}"/>
    <cellStyle name="Porcentaje" xfId="4" builtinId="5"/>
  </cellStyles>
  <dxfs count="330">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lor rgb="FF006100"/>
      </font>
      <fill>
        <patternFill patternType="solid">
          <fgColor rgb="FFC6EFCE"/>
          <bgColor rgb="FFC6EFCE"/>
        </patternFill>
      </fill>
    </dxf>
    <dxf>
      <fill>
        <patternFill patternType="solid">
          <fgColor rgb="FFFFFF00"/>
          <bgColor rgb="FFFFFF00"/>
        </patternFill>
      </fill>
    </dxf>
    <dxf>
      <fill>
        <patternFill patternType="solid">
          <fgColor rgb="FFE36C09"/>
          <bgColor rgb="FFE36C09"/>
        </patternFill>
      </fill>
    </dxf>
    <dxf>
      <fill>
        <patternFill patternType="solid">
          <fgColor rgb="FFFF0000"/>
          <bgColor rgb="FFFF0000"/>
        </patternFill>
      </fill>
    </dxf>
    <dxf>
      <fill>
        <patternFill patternType="none"/>
      </fill>
    </dxf>
    <dxf>
      <fill>
        <patternFill patternType="solid">
          <fgColor rgb="FF00B050"/>
          <bgColor rgb="FF00B050"/>
        </patternFill>
      </fill>
    </dxf>
    <dxf>
      <fill>
        <patternFill patternType="solid">
          <fgColor rgb="FFFFFF00"/>
          <bgColor rgb="FFFFFF00"/>
        </patternFill>
      </fill>
    </dxf>
    <dxf>
      <font>
        <color theme="1"/>
      </font>
      <fill>
        <patternFill patternType="solid">
          <fgColor rgb="FFFF6600"/>
          <bgColor rgb="FFFF6600"/>
        </patternFill>
      </fill>
    </dxf>
    <dxf>
      <fill>
        <patternFill patternType="solid">
          <fgColor rgb="FFFF0000"/>
          <bgColor rgb="FFFF0000"/>
        </patternFill>
      </fill>
    </dxf>
    <dxf>
      <fill>
        <patternFill patternType="none"/>
      </fill>
    </dxf>
    <dxf>
      <font>
        <color rgb="FF006100"/>
      </font>
      <fill>
        <patternFill patternType="solid">
          <fgColor rgb="FFC6EFCE"/>
          <bgColor rgb="FFC6EFCE"/>
        </patternFill>
      </fill>
    </dxf>
    <dxf>
      <fill>
        <patternFill patternType="solid">
          <fgColor rgb="FFFFFF00"/>
          <bgColor rgb="FFFFFF00"/>
        </patternFill>
      </fill>
    </dxf>
    <dxf>
      <fill>
        <patternFill patternType="solid">
          <fgColor rgb="FFE36C09"/>
          <bgColor rgb="FFE36C09"/>
        </patternFill>
      </fill>
    </dxf>
    <dxf>
      <fill>
        <patternFill patternType="solid">
          <fgColor rgb="FFFF0000"/>
          <bgColor rgb="FFFF0000"/>
        </patternFill>
      </fill>
    </dxf>
    <dxf>
      <fill>
        <patternFill patternType="none"/>
      </fill>
    </dxf>
    <dxf>
      <fill>
        <patternFill patternType="solid">
          <fgColor rgb="FF00B050"/>
          <bgColor rgb="FF00B050"/>
        </patternFill>
      </fill>
    </dxf>
    <dxf>
      <fill>
        <patternFill patternType="solid">
          <fgColor rgb="FFFFFF00"/>
          <bgColor rgb="FFFFFF00"/>
        </patternFill>
      </fill>
    </dxf>
    <dxf>
      <font>
        <color theme="1"/>
      </font>
      <fill>
        <patternFill patternType="solid">
          <fgColor rgb="FFFF6600"/>
          <bgColor rgb="FFFF6600"/>
        </patternFill>
      </fill>
    </dxf>
    <dxf>
      <fill>
        <patternFill patternType="solid">
          <fgColor rgb="FFFF0000"/>
          <bgColor rgb="FFFF0000"/>
        </patternFill>
      </fill>
    </dxf>
    <dxf>
      <fill>
        <patternFill patternType="none"/>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9" Type="http://schemas.openxmlformats.org/officeDocument/2006/relationships/externalLink" Target="externalLinks/externalLink19.xml"/><Relationship Id="rId3" Type="http://schemas.openxmlformats.org/officeDocument/2006/relationships/worksheet" Target="worksheets/sheet3.xml"/><Relationship Id="rId21" Type="http://schemas.openxmlformats.org/officeDocument/2006/relationships/externalLink" Target="externalLinks/externalLink1.xml"/><Relationship Id="rId34" Type="http://schemas.openxmlformats.org/officeDocument/2006/relationships/externalLink" Target="externalLinks/externalLink1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externalLink" Target="externalLinks/externalLink13.xml"/><Relationship Id="rId38" Type="http://schemas.openxmlformats.org/officeDocument/2006/relationships/externalLink" Target="externalLinks/externalLink1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externalLink" Target="externalLinks/externalLink12.xml"/><Relationship Id="rId37" Type="http://schemas.openxmlformats.org/officeDocument/2006/relationships/externalLink" Target="externalLinks/externalLink1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externalLink" Target="externalLinks/externalLink1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6</xdr:col>
      <xdr:colOff>470647</xdr:colOff>
      <xdr:row>0</xdr:row>
      <xdr:rowOff>156882</xdr:rowOff>
    </xdr:from>
    <xdr:to>
      <xdr:col>6</xdr:col>
      <xdr:colOff>1100340</xdr:colOff>
      <xdr:row>2</xdr:row>
      <xdr:rowOff>12401</xdr:rowOff>
    </xdr:to>
    <xdr:pic>
      <xdr:nvPicPr>
        <xdr:cNvPr id="3" name="2 Imagen" descr="C:\Users\john.garcia\Desktop\2020-01-08.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5235" y="156882"/>
          <a:ext cx="629693" cy="505460"/>
        </a:xfrm>
        <a:prstGeom prst="rect">
          <a:avLst/>
        </a:prstGeom>
        <a:noFill/>
        <a:ln>
          <a:noFill/>
        </a:ln>
      </xdr:spPr>
    </xdr:pic>
    <xdr:clientData/>
  </xdr:twoCellAnchor>
  <xdr:twoCellAnchor editAs="oneCell">
    <xdr:from>
      <xdr:col>0</xdr:col>
      <xdr:colOff>201706</xdr:colOff>
      <xdr:row>1</xdr:row>
      <xdr:rowOff>11206</xdr:rowOff>
    </xdr:from>
    <xdr:to>
      <xdr:col>1</xdr:col>
      <xdr:colOff>829235</xdr:colOff>
      <xdr:row>3</xdr:row>
      <xdr:rowOff>10497</xdr:rowOff>
    </xdr:to>
    <xdr:pic>
      <xdr:nvPicPr>
        <xdr:cNvPr id="4" name="5 Imagen" descr="C:\Users\john.garcia\Desktop\LOGO CAPITAL LETRA NEGRA.png">
          <a:extLst>
            <a:ext uri="{FF2B5EF4-FFF2-40B4-BE49-F238E27FC236}">
              <a16:creationId xmlns:a16="http://schemas.microsoft.com/office/drawing/2014/main" id="{4E21FA5A-3830-4129-B671-3D63BF1D192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706" y="179294"/>
          <a:ext cx="918882" cy="581997"/>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264584</xdr:colOff>
      <xdr:row>0</xdr:row>
      <xdr:rowOff>63500</xdr:rowOff>
    </xdr:from>
    <xdr:to>
      <xdr:col>1</xdr:col>
      <xdr:colOff>592667</xdr:colOff>
      <xdr:row>3</xdr:row>
      <xdr:rowOff>158750</xdr:rowOff>
    </xdr:to>
    <xdr:pic>
      <xdr:nvPicPr>
        <xdr:cNvPr id="3" name="5 Imagen" descr="C:\Users\john.garcia\Desktop\LOGO CAPITAL LETRA NEGRA.png">
          <a:extLst>
            <a:ext uri="{FF2B5EF4-FFF2-40B4-BE49-F238E27FC236}">
              <a16:creationId xmlns:a16="http://schemas.microsoft.com/office/drawing/2014/main" id="{C0AF175A-C7E4-47FA-A995-07CDBB41A4B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584" y="63500"/>
          <a:ext cx="1290108" cy="781050"/>
        </a:xfrm>
        <a:prstGeom prst="rect">
          <a:avLst/>
        </a:prstGeom>
        <a:noFill/>
        <a:ln>
          <a:noFill/>
        </a:ln>
      </xdr:spPr>
    </xdr:pic>
    <xdr:clientData/>
  </xdr:twoCellAnchor>
  <xdr:twoCellAnchor editAs="oneCell">
    <xdr:from>
      <xdr:col>54</xdr:col>
      <xdr:colOff>137160</xdr:colOff>
      <xdr:row>0</xdr:row>
      <xdr:rowOff>59266</xdr:rowOff>
    </xdr:from>
    <xdr:to>
      <xdr:col>54</xdr:col>
      <xdr:colOff>1103632</xdr:colOff>
      <xdr:row>3</xdr:row>
      <xdr:rowOff>138652</xdr:rowOff>
    </xdr:to>
    <xdr:pic>
      <xdr:nvPicPr>
        <xdr:cNvPr id="7" name="3 Imagen" descr="C:\Users\john.garcia\Desktop\2020-01-08.png">
          <a:extLst>
            <a:ext uri="{FF2B5EF4-FFF2-40B4-BE49-F238E27FC236}">
              <a16:creationId xmlns:a16="http://schemas.microsoft.com/office/drawing/2014/main" id="{F3358EB0-168D-4D6B-BF1B-A1FB2125D89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656200" y="59266"/>
          <a:ext cx="966472" cy="765186"/>
        </a:xfrm>
        <a:prstGeom prst="rect">
          <a:avLst/>
        </a:prstGeom>
        <a:noFill/>
        <a:ln>
          <a:noFill/>
        </a:ln>
      </xdr:spPr>
    </xdr:pic>
    <xdr:clientData/>
  </xdr:twoCellAnchor>
  <xdr:twoCellAnchor editAs="oneCell">
    <xdr:from>
      <xdr:col>29</xdr:col>
      <xdr:colOff>668866</xdr:colOff>
      <xdr:row>0</xdr:row>
      <xdr:rowOff>59267</xdr:rowOff>
    </xdr:from>
    <xdr:to>
      <xdr:col>30</xdr:col>
      <xdr:colOff>558378</xdr:colOff>
      <xdr:row>3</xdr:row>
      <xdr:rowOff>138653</xdr:rowOff>
    </xdr:to>
    <xdr:pic>
      <xdr:nvPicPr>
        <xdr:cNvPr id="8" name="3 Imagen" descr="C:\Users\john.garcia\Desktop\2020-01-08.png">
          <a:extLst>
            <a:ext uri="{FF2B5EF4-FFF2-40B4-BE49-F238E27FC236}">
              <a16:creationId xmlns:a16="http://schemas.microsoft.com/office/drawing/2014/main" id="{D3257FF4-A7DC-4870-A423-7990D9167123}"/>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22306" y="59267"/>
          <a:ext cx="963932" cy="765186"/>
        </a:xfrm>
        <a:prstGeom prst="rect">
          <a:avLst/>
        </a:prstGeom>
        <a:noFill/>
        <a:ln>
          <a:noFill/>
        </a:ln>
      </xdr:spPr>
    </xdr:pic>
    <xdr:clientData/>
  </xdr:twoCellAnchor>
  <xdr:twoCellAnchor editAs="oneCell">
    <xdr:from>
      <xdr:col>31</xdr:col>
      <xdr:colOff>203201</xdr:colOff>
      <xdr:row>0</xdr:row>
      <xdr:rowOff>67734</xdr:rowOff>
    </xdr:from>
    <xdr:to>
      <xdr:col>32</xdr:col>
      <xdr:colOff>715010</xdr:colOff>
      <xdr:row>3</xdr:row>
      <xdr:rowOff>147744</xdr:rowOff>
    </xdr:to>
    <xdr:pic>
      <xdr:nvPicPr>
        <xdr:cNvPr id="9" name="5 Imagen" descr="C:\Users\john.garcia\Desktop\LOGO CAPITAL LETRA NEGRA.png">
          <a:extLst>
            <a:ext uri="{FF2B5EF4-FFF2-40B4-BE49-F238E27FC236}">
              <a16:creationId xmlns:a16="http://schemas.microsoft.com/office/drawing/2014/main" id="{19013E1E-8EF9-4550-848A-F562CFA76C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30221" y="67734"/>
          <a:ext cx="1311909" cy="76581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264584</xdr:colOff>
      <xdr:row>0</xdr:row>
      <xdr:rowOff>63500</xdr:rowOff>
    </xdr:from>
    <xdr:to>
      <xdr:col>1</xdr:col>
      <xdr:colOff>592667</xdr:colOff>
      <xdr:row>3</xdr:row>
      <xdr:rowOff>158750</xdr:rowOff>
    </xdr:to>
    <xdr:pic>
      <xdr:nvPicPr>
        <xdr:cNvPr id="3" name="5 Imagen" descr="C:\Users\john.garcia\Desktop\LOGO CAPITAL LETRA NEGRA.png">
          <a:extLst>
            <a:ext uri="{FF2B5EF4-FFF2-40B4-BE49-F238E27FC236}">
              <a16:creationId xmlns:a16="http://schemas.microsoft.com/office/drawing/2014/main" id="{741B120A-486F-4047-B27E-35D8449D2E1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584" y="63500"/>
          <a:ext cx="1290108" cy="781050"/>
        </a:xfrm>
        <a:prstGeom prst="rect">
          <a:avLst/>
        </a:prstGeom>
        <a:noFill/>
        <a:ln>
          <a:noFill/>
        </a:ln>
      </xdr:spPr>
    </xdr:pic>
    <xdr:clientData/>
  </xdr:twoCellAnchor>
  <xdr:twoCellAnchor editAs="oneCell">
    <xdr:from>
      <xdr:col>54</xdr:col>
      <xdr:colOff>137160</xdr:colOff>
      <xdr:row>0</xdr:row>
      <xdr:rowOff>59266</xdr:rowOff>
    </xdr:from>
    <xdr:to>
      <xdr:col>54</xdr:col>
      <xdr:colOff>1106172</xdr:colOff>
      <xdr:row>3</xdr:row>
      <xdr:rowOff>138652</xdr:rowOff>
    </xdr:to>
    <xdr:pic>
      <xdr:nvPicPr>
        <xdr:cNvPr id="7" name="3 Imagen" descr="C:\Users\john.garcia\Desktop\2020-01-08.png">
          <a:extLst>
            <a:ext uri="{FF2B5EF4-FFF2-40B4-BE49-F238E27FC236}">
              <a16:creationId xmlns:a16="http://schemas.microsoft.com/office/drawing/2014/main" id="{C2CDC211-1896-4B25-9447-53A96862C797}"/>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656200" y="59266"/>
          <a:ext cx="966472" cy="765186"/>
        </a:xfrm>
        <a:prstGeom prst="rect">
          <a:avLst/>
        </a:prstGeom>
        <a:noFill/>
        <a:ln>
          <a:noFill/>
        </a:ln>
      </xdr:spPr>
    </xdr:pic>
    <xdr:clientData/>
  </xdr:twoCellAnchor>
  <xdr:twoCellAnchor editAs="oneCell">
    <xdr:from>
      <xdr:col>29</xdr:col>
      <xdr:colOff>668866</xdr:colOff>
      <xdr:row>0</xdr:row>
      <xdr:rowOff>59267</xdr:rowOff>
    </xdr:from>
    <xdr:to>
      <xdr:col>30</xdr:col>
      <xdr:colOff>558378</xdr:colOff>
      <xdr:row>3</xdr:row>
      <xdr:rowOff>138653</xdr:rowOff>
    </xdr:to>
    <xdr:pic>
      <xdr:nvPicPr>
        <xdr:cNvPr id="8" name="3 Imagen" descr="C:\Users\john.garcia\Desktop\2020-01-08.png">
          <a:extLst>
            <a:ext uri="{FF2B5EF4-FFF2-40B4-BE49-F238E27FC236}">
              <a16:creationId xmlns:a16="http://schemas.microsoft.com/office/drawing/2014/main" id="{87E81E5E-50AF-4534-B4DA-CAFF53B7B47E}"/>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808746" y="59267"/>
          <a:ext cx="963932" cy="765186"/>
        </a:xfrm>
        <a:prstGeom prst="rect">
          <a:avLst/>
        </a:prstGeom>
        <a:noFill/>
        <a:ln>
          <a:noFill/>
        </a:ln>
      </xdr:spPr>
    </xdr:pic>
    <xdr:clientData/>
  </xdr:twoCellAnchor>
  <xdr:twoCellAnchor editAs="oneCell">
    <xdr:from>
      <xdr:col>31</xdr:col>
      <xdr:colOff>203201</xdr:colOff>
      <xdr:row>0</xdr:row>
      <xdr:rowOff>67734</xdr:rowOff>
    </xdr:from>
    <xdr:to>
      <xdr:col>32</xdr:col>
      <xdr:colOff>715010</xdr:colOff>
      <xdr:row>3</xdr:row>
      <xdr:rowOff>147744</xdr:rowOff>
    </xdr:to>
    <xdr:pic>
      <xdr:nvPicPr>
        <xdr:cNvPr id="9" name="5 Imagen" descr="C:\Users\john.garcia\Desktop\LOGO CAPITAL LETRA NEGRA.png">
          <a:extLst>
            <a:ext uri="{FF2B5EF4-FFF2-40B4-BE49-F238E27FC236}">
              <a16:creationId xmlns:a16="http://schemas.microsoft.com/office/drawing/2014/main" id="{25F53BEF-E6E4-4C23-AEE5-2A03ABE10A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316661" y="67734"/>
          <a:ext cx="1311909" cy="76581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264584</xdr:colOff>
      <xdr:row>0</xdr:row>
      <xdr:rowOff>63500</xdr:rowOff>
    </xdr:from>
    <xdr:to>
      <xdr:col>1</xdr:col>
      <xdr:colOff>592667</xdr:colOff>
      <xdr:row>3</xdr:row>
      <xdr:rowOff>158750</xdr:rowOff>
    </xdr:to>
    <xdr:pic>
      <xdr:nvPicPr>
        <xdr:cNvPr id="3" name="5 Imagen" descr="C:\Users\john.garcia\Desktop\LOGO CAPITAL LETRA NEGRA.png">
          <a:extLst>
            <a:ext uri="{FF2B5EF4-FFF2-40B4-BE49-F238E27FC236}">
              <a16:creationId xmlns:a16="http://schemas.microsoft.com/office/drawing/2014/main" id="{F8F2389B-8CA8-4C0A-9F00-BF6C15987C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584" y="63500"/>
          <a:ext cx="1290108" cy="781050"/>
        </a:xfrm>
        <a:prstGeom prst="rect">
          <a:avLst/>
        </a:prstGeom>
        <a:noFill/>
        <a:ln>
          <a:noFill/>
        </a:ln>
      </xdr:spPr>
    </xdr:pic>
    <xdr:clientData/>
  </xdr:twoCellAnchor>
  <xdr:twoCellAnchor editAs="oneCell">
    <xdr:from>
      <xdr:col>54</xdr:col>
      <xdr:colOff>137160</xdr:colOff>
      <xdr:row>0</xdr:row>
      <xdr:rowOff>59266</xdr:rowOff>
    </xdr:from>
    <xdr:to>
      <xdr:col>54</xdr:col>
      <xdr:colOff>1106172</xdr:colOff>
      <xdr:row>3</xdr:row>
      <xdr:rowOff>138652</xdr:rowOff>
    </xdr:to>
    <xdr:pic>
      <xdr:nvPicPr>
        <xdr:cNvPr id="7" name="3 Imagen" descr="C:\Users\john.garcia\Desktop\2020-01-08.png">
          <a:extLst>
            <a:ext uri="{FF2B5EF4-FFF2-40B4-BE49-F238E27FC236}">
              <a16:creationId xmlns:a16="http://schemas.microsoft.com/office/drawing/2014/main" id="{4AF04C9D-1988-49EB-965D-FFA550BD7BE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709540" y="59266"/>
          <a:ext cx="969012" cy="765186"/>
        </a:xfrm>
        <a:prstGeom prst="rect">
          <a:avLst/>
        </a:prstGeom>
        <a:noFill/>
        <a:ln>
          <a:noFill/>
        </a:ln>
      </xdr:spPr>
    </xdr:pic>
    <xdr:clientData/>
  </xdr:twoCellAnchor>
  <xdr:twoCellAnchor editAs="oneCell">
    <xdr:from>
      <xdr:col>29</xdr:col>
      <xdr:colOff>668866</xdr:colOff>
      <xdr:row>0</xdr:row>
      <xdr:rowOff>59267</xdr:rowOff>
    </xdr:from>
    <xdr:to>
      <xdr:col>30</xdr:col>
      <xdr:colOff>558378</xdr:colOff>
      <xdr:row>3</xdr:row>
      <xdr:rowOff>138653</xdr:rowOff>
    </xdr:to>
    <xdr:pic>
      <xdr:nvPicPr>
        <xdr:cNvPr id="8" name="3 Imagen" descr="C:\Users\john.garcia\Desktop\2020-01-08.png">
          <a:extLst>
            <a:ext uri="{FF2B5EF4-FFF2-40B4-BE49-F238E27FC236}">
              <a16:creationId xmlns:a16="http://schemas.microsoft.com/office/drawing/2014/main" id="{6E50513A-E6DC-455C-936D-3F131D0D4501}"/>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165106" y="59267"/>
          <a:ext cx="963932" cy="765186"/>
        </a:xfrm>
        <a:prstGeom prst="rect">
          <a:avLst/>
        </a:prstGeom>
        <a:noFill/>
        <a:ln>
          <a:noFill/>
        </a:ln>
      </xdr:spPr>
    </xdr:pic>
    <xdr:clientData/>
  </xdr:twoCellAnchor>
  <xdr:twoCellAnchor editAs="oneCell">
    <xdr:from>
      <xdr:col>31</xdr:col>
      <xdr:colOff>203201</xdr:colOff>
      <xdr:row>0</xdr:row>
      <xdr:rowOff>67734</xdr:rowOff>
    </xdr:from>
    <xdr:to>
      <xdr:col>32</xdr:col>
      <xdr:colOff>715010</xdr:colOff>
      <xdr:row>3</xdr:row>
      <xdr:rowOff>147744</xdr:rowOff>
    </xdr:to>
    <xdr:pic>
      <xdr:nvPicPr>
        <xdr:cNvPr id="9" name="5 Imagen" descr="C:\Users\john.garcia\Desktop\LOGO CAPITAL LETRA NEGRA.png">
          <a:extLst>
            <a:ext uri="{FF2B5EF4-FFF2-40B4-BE49-F238E27FC236}">
              <a16:creationId xmlns:a16="http://schemas.microsoft.com/office/drawing/2014/main" id="{EA692AAA-78B7-4730-9476-F601DB17D0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673021" y="67734"/>
          <a:ext cx="1311909" cy="76581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264584</xdr:colOff>
      <xdr:row>0</xdr:row>
      <xdr:rowOff>63500</xdr:rowOff>
    </xdr:from>
    <xdr:to>
      <xdr:col>1</xdr:col>
      <xdr:colOff>592667</xdr:colOff>
      <xdr:row>3</xdr:row>
      <xdr:rowOff>158750</xdr:rowOff>
    </xdr:to>
    <xdr:pic>
      <xdr:nvPicPr>
        <xdr:cNvPr id="3" name="5 Imagen" descr="C:\Users\john.garcia\Desktop\LOGO CAPITAL LETRA NEGRA.png">
          <a:extLst>
            <a:ext uri="{FF2B5EF4-FFF2-40B4-BE49-F238E27FC236}">
              <a16:creationId xmlns:a16="http://schemas.microsoft.com/office/drawing/2014/main" id="{F18925AF-622D-46BA-864C-99DAEDA5240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584" y="63500"/>
          <a:ext cx="1290108" cy="781050"/>
        </a:xfrm>
        <a:prstGeom prst="rect">
          <a:avLst/>
        </a:prstGeom>
        <a:noFill/>
        <a:ln>
          <a:noFill/>
        </a:ln>
      </xdr:spPr>
    </xdr:pic>
    <xdr:clientData/>
  </xdr:twoCellAnchor>
  <xdr:twoCellAnchor editAs="oneCell">
    <xdr:from>
      <xdr:col>54</xdr:col>
      <xdr:colOff>137160</xdr:colOff>
      <xdr:row>0</xdr:row>
      <xdr:rowOff>59266</xdr:rowOff>
    </xdr:from>
    <xdr:to>
      <xdr:col>54</xdr:col>
      <xdr:colOff>1106172</xdr:colOff>
      <xdr:row>3</xdr:row>
      <xdr:rowOff>138652</xdr:rowOff>
    </xdr:to>
    <xdr:pic>
      <xdr:nvPicPr>
        <xdr:cNvPr id="7" name="3 Imagen" descr="C:\Users\john.garcia\Desktop\2020-01-08.png">
          <a:extLst>
            <a:ext uri="{FF2B5EF4-FFF2-40B4-BE49-F238E27FC236}">
              <a16:creationId xmlns:a16="http://schemas.microsoft.com/office/drawing/2014/main" id="{ABC1F279-7E08-4FA2-830E-F7D8D2463F61}"/>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091820" y="59266"/>
          <a:ext cx="969012" cy="765186"/>
        </a:xfrm>
        <a:prstGeom prst="rect">
          <a:avLst/>
        </a:prstGeom>
        <a:noFill/>
        <a:ln>
          <a:noFill/>
        </a:ln>
      </xdr:spPr>
    </xdr:pic>
    <xdr:clientData/>
  </xdr:twoCellAnchor>
  <xdr:twoCellAnchor editAs="oneCell">
    <xdr:from>
      <xdr:col>29</xdr:col>
      <xdr:colOff>668866</xdr:colOff>
      <xdr:row>0</xdr:row>
      <xdr:rowOff>59267</xdr:rowOff>
    </xdr:from>
    <xdr:to>
      <xdr:col>30</xdr:col>
      <xdr:colOff>558378</xdr:colOff>
      <xdr:row>3</xdr:row>
      <xdr:rowOff>138653</xdr:rowOff>
    </xdr:to>
    <xdr:pic>
      <xdr:nvPicPr>
        <xdr:cNvPr id="8" name="3 Imagen" descr="C:\Users\john.garcia\Desktop\2020-01-08.png">
          <a:extLst>
            <a:ext uri="{FF2B5EF4-FFF2-40B4-BE49-F238E27FC236}">
              <a16:creationId xmlns:a16="http://schemas.microsoft.com/office/drawing/2014/main" id="{2876B02A-09E1-4CA9-A706-8F703AAE932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693946" y="59267"/>
          <a:ext cx="963932" cy="765186"/>
        </a:xfrm>
        <a:prstGeom prst="rect">
          <a:avLst/>
        </a:prstGeom>
        <a:noFill/>
        <a:ln>
          <a:noFill/>
        </a:ln>
      </xdr:spPr>
    </xdr:pic>
    <xdr:clientData/>
  </xdr:twoCellAnchor>
  <xdr:twoCellAnchor editAs="oneCell">
    <xdr:from>
      <xdr:col>31</xdr:col>
      <xdr:colOff>203201</xdr:colOff>
      <xdr:row>0</xdr:row>
      <xdr:rowOff>67734</xdr:rowOff>
    </xdr:from>
    <xdr:to>
      <xdr:col>32</xdr:col>
      <xdr:colOff>715010</xdr:colOff>
      <xdr:row>3</xdr:row>
      <xdr:rowOff>147744</xdr:rowOff>
    </xdr:to>
    <xdr:pic>
      <xdr:nvPicPr>
        <xdr:cNvPr id="9" name="5 Imagen" descr="C:\Users\john.garcia\Desktop\LOGO CAPITAL LETRA NEGRA.png">
          <a:extLst>
            <a:ext uri="{FF2B5EF4-FFF2-40B4-BE49-F238E27FC236}">
              <a16:creationId xmlns:a16="http://schemas.microsoft.com/office/drawing/2014/main" id="{12547375-3E65-4CB9-B035-03B9EF5CBF0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01861" y="67734"/>
          <a:ext cx="1311909" cy="76581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264584</xdr:colOff>
      <xdr:row>0</xdr:row>
      <xdr:rowOff>63500</xdr:rowOff>
    </xdr:from>
    <xdr:to>
      <xdr:col>1</xdr:col>
      <xdr:colOff>592667</xdr:colOff>
      <xdr:row>3</xdr:row>
      <xdr:rowOff>158750</xdr:rowOff>
    </xdr:to>
    <xdr:pic>
      <xdr:nvPicPr>
        <xdr:cNvPr id="3" name="5 Imagen" descr="C:\Users\john.garcia\Desktop\LOGO CAPITAL LETRA NEGRA.png">
          <a:extLst>
            <a:ext uri="{FF2B5EF4-FFF2-40B4-BE49-F238E27FC236}">
              <a16:creationId xmlns:a16="http://schemas.microsoft.com/office/drawing/2014/main" id="{8D464E81-3320-4F3D-8778-6F7BE37990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584" y="63500"/>
          <a:ext cx="1280583" cy="781050"/>
        </a:xfrm>
        <a:prstGeom prst="rect">
          <a:avLst/>
        </a:prstGeom>
        <a:noFill/>
        <a:ln>
          <a:noFill/>
        </a:ln>
      </xdr:spPr>
    </xdr:pic>
    <xdr:clientData/>
  </xdr:twoCellAnchor>
  <xdr:twoCellAnchor editAs="oneCell">
    <xdr:from>
      <xdr:col>55</xdr:col>
      <xdr:colOff>137160</xdr:colOff>
      <xdr:row>0</xdr:row>
      <xdr:rowOff>59266</xdr:rowOff>
    </xdr:from>
    <xdr:to>
      <xdr:col>55</xdr:col>
      <xdr:colOff>1106172</xdr:colOff>
      <xdr:row>3</xdr:row>
      <xdr:rowOff>138652</xdr:rowOff>
    </xdr:to>
    <xdr:pic>
      <xdr:nvPicPr>
        <xdr:cNvPr id="7" name="3 Imagen" descr="C:\Users\john.garcia\Desktop\2020-01-08.png">
          <a:extLst>
            <a:ext uri="{FF2B5EF4-FFF2-40B4-BE49-F238E27FC236}">
              <a16:creationId xmlns:a16="http://schemas.microsoft.com/office/drawing/2014/main" id="{7BB29734-6322-42FE-A238-CE72B62CF1E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472820" y="59266"/>
          <a:ext cx="969012" cy="765186"/>
        </a:xfrm>
        <a:prstGeom prst="rect">
          <a:avLst/>
        </a:prstGeom>
        <a:noFill/>
        <a:ln>
          <a:noFill/>
        </a:ln>
      </xdr:spPr>
    </xdr:pic>
    <xdr:clientData/>
  </xdr:twoCellAnchor>
  <xdr:twoCellAnchor editAs="oneCell">
    <xdr:from>
      <xdr:col>29</xdr:col>
      <xdr:colOff>668866</xdr:colOff>
      <xdr:row>0</xdr:row>
      <xdr:rowOff>59267</xdr:rowOff>
    </xdr:from>
    <xdr:to>
      <xdr:col>30</xdr:col>
      <xdr:colOff>489798</xdr:colOff>
      <xdr:row>3</xdr:row>
      <xdr:rowOff>138653</xdr:rowOff>
    </xdr:to>
    <xdr:pic>
      <xdr:nvPicPr>
        <xdr:cNvPr id="8" name="3 Imagen" descr="C:\Users\john.garcia\Desktop\2020-01-08.png">
          <a:extLst>
            <a:ext uri="{FF2B5EF4-FFF2-40B4-BE49-F238E27FC236}">
              <a16:creationId xmlns:a16="http://schemas.microsoft.com/office/drawing/2014/main" id="{EA5F64E7-8DAF-4D6F-9566-96D3E9964F0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781826" y="59267"/>
          <a:ext cx="963932" cy="765186"/>
        </a:xfrm>
        <a:prstGeom prst="rect">
          <a:avLst/>
        </a:prstGeom>
        <a:noFill/>
        <a:ln>
          <a:noFill/>
        </a:ln>
      </xdr:spPr>
    </xdr:pic>
    <xdr:clientData/>
  </xdr:twoCellAnchor>
  <xdr:twoCellAnchor editAs="oneCell">
    <xdr:from>
      <xdr:col>31</xdr:col>
      <xdr:colOff>203201</xdr:colOff>
      <xdr:row>0</xdr:row>
      <xdr:rowOff>67734</xdr:rowOff>
    </xdr:from>
    <xdr:to>
      <xdr:col>32</xdr:col>
      <xdr:colOff>615950</xdr:colOff>
      <xdr:row>3</xdr:row>
      <xdr:rowOff>147744</xdr:rowOff>
    </xdr:to>
    <xdr:pic>
      <xdr:nvPicPr>
        <xdr:cNvPr id="9" name="5 Imagen" descr="C:\Users\john.garcia\Desktop\LOGO CAPITAL LETRA NEGRA.png">
          <a:extLst>
            <a:ext uri="{FF2B5EF4-FFF2-40B4-BE49-F238E27FC236}">
              <a16:creationId xmlns:a16="http://schemas.microsoft.com/office/drawing/2014/main" id="{4C19B82F-BFDA-4817-9B04-B96B93F8D10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289741" y="67734"/>
          <a:ext cx="1311909" cy="76581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264584</xdr:colOff>
      <xdr:row>0</xdr:row>
      <xdr:rowOff>63500</xdr:rowOff>
    </xdr:from>
    <xdr:to>
      <xdr:col>1</xdr:col>
      <xdr:colOff>592667</xdr:colOff>
      <xdr:row>3</xdr:row>
      <xdr:rowOff>158750</xdr:rowOff>
    </xdr:to>
    <xdr:pic>
      <xdr:nvPicPr>
        <xdr:cNvPr id="3" name="5 Imagen" descr="C:\Users\john.garcia\Desktop\LOGO CAPITAL LETRA NEGRA.png">
          <a:extLst>
            <a:ext uri="{FF2B5EF4-FFF2-40B4-BE49-F238E27FC236}">
              <a16:creationId xmlns:a16="http://schemas.microsoft.com/office/drawing/2014/main" id="{E98B4206-9FDF-4E08-88E7-42BCAC91760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584" y="63500"/>
          <a:ext cx="1290108" cy="781050"/>
        </a:xfrm>
        <a:prstGeom prst="rect">
          <a:avLst/>
        </a:prstGeom>
        <a:noFill/>
        <a:ln>
          <a:noFill/>
        </a:ln>
      </xdr:spPr>
    </xdr:pic>
    <xdr:clientData/>
  </xdr:twoCellAnchor>
  <xdr:twoCellAnchor editAs="oneCell">
    <xdr:from>
      <xdr:col>54</xdr:col>
      <xdr:colOff>137160</xdr:colOff>
      <xdr:row>0</xdr:row>
      <xdr:rowOff>59266</xdr:rowOff>
    </xdr:from>
    <xdr:to>
      <xdr:col>54</xdr:col>
      <xdr:colOff>1106172</xdr:colOff>
      <xdr:row>3</xdr:row>
      <xdr:rowOff>138652</xdr:rowOff>
    </xdr:to>
    <xdr:pic>
      <xdr:nvPicPr>
        <xdr:cNvPr id="7" name="3 Imagen" descr="C:\Users\john.garcia\Desktop\2020-01-08.png">
          <a:extLst>
            <a:ext uri="{FF2B5EF4-FFF2-40B4-BE49-F238E27FC236}">
              <a16:creationId xmlns:a16="http://schemas.microsoft.com/office/drawing/2014/main" id="{E70E77DF-62B3-49C3-9239-F6B311BCA95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594740" y="59266"/>
          <a:ext cx="969012" cy="765186"/>
        </a:xfrm>
        <a:prstGeom prst="rect">
          <a:avLst/>
        </a:prstGeom>
        <a:noFill/>
        <a:ln>
          <a:noFill/>
        </a:ln>
      </xdr:spPr>
    </xdr:pic>
    <xdr:clientData/>
  </xdr:twoCellAnchor>
  <xdr:twoCellAnchor editAs="oneCell">
    <xdr:from>
      <xdr:col>29</xdr:col>
      <xdr:colOff>668866</xdr:colOff>
      <xdr:row>0</xdr:row>
      <xdr:rowOff>59267</xdr:rowOff>
    </xdr:from>
    <xdr:to>
      <xdr:col>30</xdr:col>
      <xdr:colOff>558378</xdr:colOff>
      <xdr:row>3</xdr:row>
      <xdr:rowOff>138653</xdr:rowOff>
    </xdr:to>
    <xdr:pic>
      <xdr:nvPicPr>
        <xdr:cNvPr id="8" name="3 Imagen" descr="C:\Users\john.garcia\Desktop\2020-01-08.png">
          <a:extLst>
            <a:ext uri="{FF2B5EF4-FFF2-40B4-BE49-F238E27FC236}">
              <a16:creationId xmlns:a16="http://schemas.microsoft.com/office/drawing/2014/main" id="{771364EA-7943-4BBB-8F60-15B24E5B117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023386" y="59267"/>
          <a:ext cx="963932" cy="765186"/>
        </a:xfrm>
        <a:prstGeom prst="rect">
          <a:avLst/>
        </a:prstGeom>
        <a:noFill/>
        <a:ln>
          <a:noFill/>
        </a:ln>
      </xdr:spPr>
    </xdr:pic>
    <xdr:clientData/>
  </xdr:twoCellAnchor>
  <xdr:twoCellAnchor editAs="oneCell">
    <xdr:from>
      <xdr:col>31</xdr:col>
      <xdr:colOff>203201</xdr:colOff>
      <xdr:row>0</xdr:row>
      <xdr:rowOff>67734</xdr:rowOff>
    </xdr:from>
    <xdr:to>
      <xdr:col>32</xdr:col>
      <xdr:colOff>715010</xdr:colOff>
      <xdr:row>3</xdr:row>
      <xdr:rowOff>147744</xdr:rowOff>
    </xdr:to>
    <xdr:pic>
      <xdr:nvPicPr>
        <xdr:cNvPr id="9" name="5 Imagen" descr="C:\Users\john.garcia\Desktop\LOGO CAPITAL LETRA NEGRA.png">
          <a:extLst>
            <a:ext uri="{FF2B5EF4-FFF2-40B4-BE49-F238E27FC236}">
              <a16:creationId xmlns:a16="http://schemas.microsoft.com/office/drawing/2014/main" id="{0127CB7F-8563-4F92-9207-2C46586D5D5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775141" y="67734"/>
          <a:ext cx="1311909" cy="76581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264584</xdr:colOff>
      <xdr:row>0</xdr:row>
      <xdr:rowOff>63500</xdr:rowOff>
    </xdr:from>
    <xdr:to>
      <xdr:col>1</xdr:col>
      <xdr:colOff>592667</xdr:colOff>
      <xdr:row>3</xdr:row>
      <xdr:rowOff>158750</xdr:rowOff>
    </xdr:to>
    <xdr:pic>
      <xdr:nvPicPr>
        <xdr:cNvPr id="3" name="5 Imagen" descr="C:\Users\john.garcia\Desktop\LOGO CAPITAL LETRA NEGRA.png">
          <a:extLst>
            <a:ext uri="{FF2B5EF4-FFF2-40B4-BE49-F238E27FC236}">
              <a16:creationId xmlns:a16="http://schemas.microsoft.com/office/drawing/2014/main" id="{E5AAF190-6807-4C31-A5F0-F3A0056CFA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584" y="63500"/>
          <a:ext cx="1290108" cy="781050"/>
        </a:xfrm>
        <a:prstGeom prst="rect">
          <a:avLst/>
        </a:prstGeom>
        <a:noFill/>
        <a:ln>
          <a:noFill/>
        </a:ln>
      </xdr:spPr>
    </xdr:pic>
    <xdr:clientData/>
  </xdr:twoCellAnchor>
  <xdr:twoCellAnchor editAs="oneCell">
    <xdr:from>
      <xdr:col>54</xdr:col>
      <xdr:colOff>137160</xdr:colOff>
      <xdr:row>0</xdr:row>
      <xdr:rowOff>59266</xdr:rowOff>
    </xdr:from>
    <xdr:to>
      <xdr:col>54</xdr:col>
      <xdr:colOff>1106172</xdr:colOff>
      <xdr:row>3</xdr:row>
      <xdr:rowOff>138652</xdr:rowOff>
    </xdr:to>
    <xdr:pic>
      <xdr:nvPicPr>
        <xdr:cNvPr id="7" name="3 Imagen" descr="C:\Users\john.garcia\Desktop\2020-01-08.png">
          <a:extLst>
            <a:ext uri="{FF2B5EF4-FFF2-40B4-BE49-F238E27FC236}">
              <a16:creationId xmlns:a16="http://schemas.microsoft.com/office/drawing/2014/main" id="{DDD85145-1062-497D-BC7B-4466FA6F9B4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346840" y="59266"/>
          <a:ext cx="969012" cy="765186"/>
        </a:xfrm>
        <a:prstGeom prst="rect">
          <a:avLst/>
        </a:prstGeom>
        <a:noFill/>
        <a:ln>
          <a:noFill/>
        </a:ln>
      </xdr:spPr>
    </xdr:pic>
    <xdr:clientData/>
  </xdr:twoCellAnchor>
  <xdr:twoCellAnchor editAs="oneCell">
    <xdr:from>
      <xdr:col>29</xdr:col>
      <xdr:colOff>668866</xdr:colOff>
      <xdr:row>0</xdr:row>
      <xdr:rowOff>59267</xdr:rowOff>
    </xdr:from>
    <xdr:to>
      <xdr:col>30</xdr:col>
      <xdr:colOff>558378</xdr:colOff>
      <xdr:row>3</xdr:row>
      <xdr:rowOff>138653</xdr:rowOff>
    </xdr:to>
    <xdr:pic>
      <xdr:nvPicPr>
        <xdr:cNvPr id="8" name="3 Imagen" descr="C:\Users\john.garcia\Desktop\2020-01-08.png">
          <a:extLst>
            <a:ext uri="{FF2B5EF4-FFF2-40B4-BE49-F238E27FC236}">
              <a16:creationId xmlns:a16="http://schemas.microsoft.com/office/drawing/2014/main" id="{AD22F131-94D1-4FA4-8BE4-00CA655C5C2F}"/>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716806" y="59267"/>
          <a:ext cx="963932" cy="765186"/>
        </a:xfrm>
        <a:prstGeom prst="rect">
          <a:avLst/>
        </a:prstGeom>
        <a:noFill/>
        <a:ln>
          <a:noFill/>
        </a:ln>
      </xdr:spPr>
    </xdr:pic>
    <xdr:clientData/>
  </xdr:twoCellAnchor>
  <xdr:twoCellAnchor editAs="oneCell">
    <xdr:from>
      <xdr:col>31</xdr:col>
      <xdr:colOff>203201</xdr:colOff>
      <xdr:row>0</xdr:row>
      <xdr:rowOff>67734</xdr:rowOff>
    </xdr:from>
    <xdr:to>
      <xdr:col>32</xdr:col>
      <xdr:colOff>715010</xdr:colOff>
      <xdr:row>3</xdr:row>
      <xdr:rowOff>147744</xdr:rowOff>
    </xdr:to>
    <xdr:pic>
      <xdr:nvPicPr>
        <xdr:cNvPr id="9" name="5 Imagen" descr="C:\Users\john.garcia\Desktop\LOGO CAPITAL LETRA NEGRA.png">
          <a:extLst>
            <a:ext uri="{FF2B5EF4-FFF2-40B4-BE49-F238E27FC236}">
              <a16:creationId xmlns:a16="http://schemas.microsoft.com/office/drawing/2014/main" id="{38A48722-1C68-447B-B807-9B92073201E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24721" y="67734"/>
          <a:ext cx="1311909" cy="76581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264584</xdr:colOff>
      <xdr:row>0</xdr:row>
      <xdr:rowOff>63500</xdr:rowOff>
    </xdr:from>
    <xdr:to>
      <xdr:col>1</xdr:col>
      <xdr:colOff>592667</xdr:colOff>
      <xdr:row>3</xdr:row>
      <xdr:rowOff>158750</xdr:rowOff>
    </xdr:to>
    <xdr:pic>
      <xdr:nvPicPr>
        <xdr:cNvPr id="11" name="5 Imagen" descr="C:\Users\john.garcia\Desktop\LOGO CAPITAL LETRA NEGRA.png">
          <a:extLst>
            <a:ext uri="{FF2B5EF4-FFF2-40B4-BE49-F238E27FC236}">
              <a16:creationId xmlns:a16="http://schemas.microsoft.com/office/drawing/2014/main" id="{FFCA5C5C-AF05-4A58-A153-5F96D13C84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584" y="63500"/>
          <a:ext cx="1291166" cy="793750"/>
        </a:xfrm>
        <a:prstGeom prst="rect">
          <a:avLst/>
        </a:prstGeom>
        <a:noFill/>
        <a:ln>
          <a:noFill/>
        </a:ln>
      </xdr:spPr>
    </xdr:pic>
    <xdr:clientData/>
  </xdr:twoCellAnchor>
  <xdr:twoCellAnchor editAs="oneCell">
    <xdr:from>
      <xdr:col>55</xdr:col>
      <xdr:colOff>137160</xdr:colOff>
      <xdr:row>0</xdr:row>
      <xdr:rowOff>60960</xdr:rowOff>
    </xdr:from>
    <xdr:to>
      <xdr:col>55</xdr:col>
      <xdr:colOff>1101092</xdr:colOff>
      <xdr:row>3</xdr:row>
      <xdr:rowOff>155586</xdr:rowOff>
    </xdr:to>
    <xdr:pic>
      <xdr:nvPicPr>
        <xdr:cNvPr id="6" name="3 Imagen" descr="C:\Users\john.garcia\Desktop\2020-01-08.png">
          <a:extLst>
            <a:ext uri="{FF2B5EF4-FFF2-40B4-BE49-F238E27FC236}">
              <a16:creationId xmlns:a16="http://schemas.microsoft.com/office/drawing/2014/main" id="{70C9247F-F48E-4FAD-8A6A-46A31188D2E1}"/>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613540" y="60960"/>
          <a:ext cx="963932" cy="780426"/>
        </a:xfrm>
        <a:prstGeom prst="rect">
          <a:avLst/>
        </a:prstGeom>
        <a:noFill/>
        <a:ln>
          <a:noFill/>
        </a:ln>
      </xdr:spPr>
    </xdr:pic>
    <xdr:clientData/>
  </xdr:twoCellAnchor>
  <xdr:twoCellAnchor editAs="oneCell">
    <xdr:from>
      <xdr:col>29</xdr:col>
      <xdr:colOff>668866</xdr:colOff>
      <xdr:row>0</xdr:row>
      <xdr:rowOff>59267</xdr:rowOff>
    </xdr:from>
    <xdr:to>
      <xdr:col>30</xdr:col>
      <xdr:colOff>489798</xdr:colOff>
      <xdr:row>3</xdr:row>
      <xdr:rowOff>153893</xdr:rowOff>
    </xdr:to>
    <xdr:pic>
      <xdr:nvPicPr>
        <xdr:cNvPr id="7" name="3 Imagen" descr="C:\Users\john.garcia\Desktop\2020-01-08.png">
          <a:extLst>
            <a:ext uri="{FF2B5EF4-FFF2-40B4-BE49-F238E27FC236}">
              <a16:creationId xmlns:a16="http://schemas.microsoft.com/office/drawing/2014/main" id="{99B7FD30-95AF-4725-A824-7266C9D4DC9F}"/>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300333" y="59267"/>
          <a:ext cx="963932" cy="780426"/>
        </a:xfrm>
        <a:prstGeom prst="rect">
          <a:avLst/>
        </a:prstGeom>
        <a:noFill/>
        <a:ln>
          <a:noFill/>
        </a:ln>
      </xdr:spPr>
    </xdr:pic>
    <xdr:clientData/>
  </xdr:twoCellAnchor>
  <xdr:twoCellAnchor editAs="oneCell">
    <xdr:from>
      <xdr:col>31</xdr:col>
      <xdr:colOff>203201</xdr:colOff>
      <xdr:row>0</xdr:row>
      <xdr:rowOff>67734</xdr:rowOff>
    </xdr:from>
    <xdr:to>
      <xdr:col>32</xdr:col>
      <xdr:colOff>615950</xdr:colOff>
      <xdr:row>3</xdr:row>
      <xdr:rowOff>162984</xdr:rowOff>
    </xdr:to>
    <xdr:pic>
      <xdr:nvPicPr>
        <xdr:cNvPr id="8" name="5 Imagen" descr="C:\Users\john.garcia\Desktop\LOGO CAPITAL LETRA NEGRA.png">
          <a:extLst>
            <a:ext uri="{FF2B5EF4-FFF2-40B4-BE49-F238E27FC236}">
              <a16:creationId xmlns:a16="http://schemas.microsoft.com/office/drawing/2014/main" id="{1BAF5010-5A90-4CFC-A156-C533E65921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052934" y="67734"/>
          <a:ext cx="1310216" cy="7810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264584</xdr:colOff>
      <xdr:row>0</xdr:row>
      <xdr:rowOff>63500</xdr:rowOff>
    </xdr:from>
    <xdr:to>
      <xdr:col>1</xdr:col>
      <xdr:colOff>592667</xdr:colOff>
      <xdr:row>3</xdr:row>
      <xdr:rowOff>158750</xdr:rowOff>
    </xdr:to>
    <xdr:pic>
      <xdr:nvPicPr>
        <xdr:cNvPr id="3" name="5 Imagen" descr="C:\Users\john.garcia\Desktop\LOGO CAPITAL LETRA NEGRA.png">
          <a:extLst>
            <a:ext uri="{FF2B5EF4-FFF2-40B4-BE49-F238E27FC236}">
              <a16:creationId xmlns:a16="http://schemas.microsoft.com/office/drawing/2014/main" id="{6E61B4C9-91E9-4AE1-9175-C40AF9EFCB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584" y="63500"/>
          <a:ext cx="1290108" cy="781050"/>
        </a:xfrm>
        <a:prstGeom prst="rect">
          <a:avLst/>
        </a:prstGeom>
        <a:noFill/>
        <a:ln>
          <a:noFill/>
        </a:ln>
      </xdr:spPr>
    </xdr:pic>
    <xdr:clientData/>
  </xdr:twoCellAnchor>
  <xdr:twoCellAnchor editAs="oneCell">
    <xdr:from>
      <xdr:col>54</xdr:col>
      <xdr:colOff>152400</xdr:colOff>
      <xdr:row>0</xdr:row>
      <xdr:rowOff>44026</xdr:rowOff>
    </xdr:from>
    <xdr:to>
      <xdr:col>54</xdr:col>
      <xdr:colOff>1118872</xdr:colOff>
      <xdr:row>3</xdr:row>
      <xdr:rowOff>138652</xdr:rowOff>
    </xdr:to>
    <xdr:pic>
      <xdr:nvPicPr>
        <xdr:cNvPr id="11" name="3 Imagen" descr="C:\Users\john.garcia\Desktop\2020-01-08.png">
          <a:extLst>
            <a:ext uri="{FF2B5EF4-FFF2-40B4-BE49-F238E27FC236}">
              <a16:creationId xmlns:a16="http://schemas.microsoft.com/office/drawing/2014/main" id="{F92F6B52-8953-4DEF-BBF2-253367C87D53}"/>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864067" y="44026"/>
          <a:ext cx="966472" cy="780426"/>
        </a:xfrm>
        <a:prstGeom prst="rect">
          <a:avLst/>
        </a:prstGeom>
        <a:noFill/>
        <a:ln>
          <a:noFill/>
        </a:ln>
      </xdr:spPr>
    </xdr:pic>
    <xdr:clientData/>
  </xdr:twoCellAnchor>
  <xdr:twoCellAnchor editAs="oneCell">
    <xdr:from>
      <xdr:col>29</xdr:col>
      <xdr:colOff>668866</xdr:colOff>
      <xdr:row>0</xdr:row>
      <xdr:rowOff>59267</xdr:rowOff>
    </xdr:from>
    <xdr:to>
      <xdr:col>30</xdr:col>
      <xdr:colOff>558378</xdr:colOff>
      <xdr:row>3</xdr:row>
      <xdr:rowOff>153893</xdr:rowOff>
    </xdr:to>
    <xdr:pic>
      <xdr:nvPicPr>
        <xdr:cNvPr id="12" name="3 Imagen" descr="C:\Users\john.garcia\Desktop\2020-01-08.png">
          <a:extLst>
            <a:ext uri="{FF2B5EF4-FFF2-40B4-BE49-F238E27FC236}">
              <a16:creationId xmlns:a16="http://schemas.microsoft.com/office/drawing/2014/main" id="{49B00D53-443F-4992-85FF-7BC8ADA3043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284246" y="59267"/>
          <a:ext cx="963932" cy="780426"/>
        </a:xfrm>
        <a:prstGeom prst="rect">
          <a:avLst/>
        </a:prstGeom>
        <a:noFill/>
        <a:ln>
          <a:noFill/>
        </a:ln>
      </xdr:spPr>
    </xdr:pic>
    <xdr:clientData/>
  </xdr:twoCellAnchor>
  <xdr:twoCellAnchor editAs="oneCell">
    <xdr:from>
      <xdr:col>31</xdr:col>
      <xdr:colOff>203201</xdr:colOff>
      <xdr:row>0</xdr:row>
      <xdr:rowOff>67734</xdr:rowOff>
    </xdr:from>
    <xdr:to>
      <xdr:col>32</xdr:col>
      <xdr:colOff>715010</xdr:colOff>
      <xdr:row>3</xdr:row>
      <xdr:rowOff>162984</xdr:rowOff>
    </xdr:to>
    <xdr:pic>
      <xdr:nvPicPr>
        <xdr:cNvPr id="13" name="5 Imagen" descr="C:\Users\john.garcia\Desktop\LOGO CAPITAL LETRA NEGRA.png">
          <a:extLst>
            <a:ext uri="{FF2B5EF4-FFF2-40B4-BE49-F238E27FC236}">
              <a16:creationId xmlns:a16="http://schemas.microsoft.com/office/drawing/2014/main" id="{26605D7A-364D-474F-8EFB-C5EC87FA63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036001" y="67734"/>
          <a:ext cx="1311909" cy="7810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264584</xdr:colOff>
      <xdr:row>0</xdr:row>
      <xdr:rowOff>63500</xdr:rowOff>
    </xdr:from>
    <xdr:to>
      <xdr:col>1</xdr:col>
      <xdr:colOff>592667</xdr:colOff>
      <xdr:row>3</xdr:row>
      <xdr:rowOff>158750</xdr:rowOff>
    </xdr:to>
    <xdr:pic>
      <xdr:nvPicPr>
        <xdr:cNvPr id="3" name="5 Imagen" descr="C:\Users\john.garcia\Desktop\LOGO CAPITAL LETRA NEGRA.png">
          <a:extLst>
            <a:ext uri="{FF2B5EF4-FFF2-40B4-BE49-F238E27FC236}">
              <a16:creationId xmlns:a16="http://schemas.microsoft.com/office/drawing/2014/main" id="{42157039-D65A-4396-9AC8-3B1B943318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584" y="63500"/>
          <a:ext cx="1290108" cy="781050"/>
        </a:xfrm>
        <a:prstGeom prst="rect">
          <a:avLst/>
        </a:prstGeom>
        <a:noFill/>
        <a:ln>
          <a:noFill/>
        </a:ln>
      </xdr:spPr>
    </xdr:pic>
    <xdr:clientData/>
  </xdr:twoCellAnchor>
  <xdr:twoCellAnchor editAs="oneCell">
    <xdr:from>
      <xdr:col>54</xdr:col>
      <xdr:colOff>152400</xdr:colOff>
      <xdr:row>0</xdr:row>
      <xdr:rowOff>44026</xdr:rowOff>
    </xdr:from>
    <xdr:to>
      <xdr:col>54</xdr:col>
      <xdr:colOff>1118872</xdr:colOff>
      <xdr:row>3</xdr:row>
      <xdr:rowOff>138652</xdr:rowOff>
    </xdr:to>
    <xdr:pic>
      <xdr:nvPicPr>
        <xdr:cNvPr id="10" name="3 Imagen" descr="C:\Users\john.garcia\Desktop\2020-01-08.png">
          <a:extLst>
            <a:ext uri="{FF2B5EF4-FFF2-40B4-BE49-F238E27FC236}">
              <a16:creationId xmlns:a16="http://schemas.microsoft.com/office/drawing/2014/main" id="{F221AF0F-40CE-48BF-9706-91F4EDCC5E6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855600" y="44026"/>
          <a:ext cx="966472" cy="780426"/>
        </a:xfrm>
        <a:prstGeom prst="rect">
          <a:avLst/>
        </a:prstGeom>
        <a:noFill/>
        <a:ln>
          <a:noFill/>
        </a:ln>
      </xdr:spPr>
    </xdr:pic>
    <xdr:clientData/>
  </xdr:twoCellAnchor>
  <xdr:twoCellAnchor editAs="oneCell">
    <xdr:from>
      <xdr:col>29</xdr:col>
      <xdr:colOff>668866</xdr:colOff>
      <xdr:row>0</xdr:row>
      <xdr:rowOff>59267</xdr:rowOff>
    </xdr:from>
    <xdr:to>
      <xdr:col>30</xdr:col>
      <xdr:colOff>558378</xdr:colOff>
      <xdr:row>3</xdr:row>
      <xdr:rowOff>153893</xdr:rowOff>
    </xdr:to>
    <xdr:pic>
      <xdr:nvPicPr>
        <xdr:cNvPr id="11" name="3 Imagen" descr="C:\Users\john.garcia\Desktop\2020-01-08.png">
          <a:extLst>
            <a:ext uri="{FF2B5EF4-FFF2-40B4-BE49-F238E27FC236}">
              <a16:creationId xmlns:a16="http://schemas.microsoft.com/office/drawing/2014/main" id="{35C31A65-5C12-4C81-BCD2-B5B6070DA39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81526" y="59267"/>
          <a:ext cx="963932" cy="780426"/>
        </a:xfrm>
        <a:prstGeom prst="rect">
          <a:avLst/>
        </a:prstGeom>
        <a:noFill/>
        <a:ln>
          <a:noFill/>
        </a:ln>
      </xdr:spPr>
    </xdr:pic>
    <xdr:clientData/>
  </xdr:twoCellAnchor>
  <xdr:twoCellAnchor editAs="oneCell">
    <xdr:from>
      <xdr:col>31</xdr:col>
      <xdr:colOff>203201</xdr:colOff>
      <xdr:row>0</xdr:row>
      <xdr:rowOff>67734</xdr:rowOff>
    </xdr:from>
    <xdr:to>
      <xdr:col>32</xdr:col>
      <xdr:colOff>715010</xdr:colOff>
      <xdr:row>3</xdr:row>
      <xdr:rowOff>162984</xdr:rowOff>
    </xdr:to>
    <xdr:pic>
      <xdr:nvPicPr>
        <xdr:cNvPr id="12" name="5 Imagen" descr="C:\Users\john.garcia\Desktop\LOGO CAPITAL LETRA NEGRA.png">
          <a:extLst>
            <a:ext uri="{FF2B5EF4-FFF2-40B4-BE49-F238E27FC236}">
              <a16:creationId xmlns:a16="http://schemas.microsoft.com/office/drawing/2014/main" id="{9E0472A9-8C33-46D2-BD20-06084486DC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889441" y="67734"/>
          <a:ext cx="1311909" cy="7810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264584</xdr:colOff>
      <xdr:row>0</xdr:row>
      <xdr:rowOff>63500</xdr:rowOff>
    </xdr:from>
    <xdr:to>
      <xdr:col>1</xdr:col>
      <xdr:colOff>592667</xdr:colOff>
      <xdr:row>3</xdr:row>
      <xdr:rowOff>158750</xdr:rowOff>
    </xdr:to>
    <xdr:pic>
      <xdr:nvPicPr>
        <xdr:cNvPr id="3" name="5 Imagen" descr="C:\Users\john.garcia\Desktop\LOGO CAPITAL LETRA NEGRA.png">
          <a:extLst>
            <a:ext uri="{FF2B5EF4-FFF2-40B4-BE49-F238E27FC236}">
              <a16:creationId xmlns:a16="http://schemas.microsoft.com/office/drawing/2014/main" id="{80784E16-E36C-4EA7-8EF3-CC8D4194C6C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584" y="63500"/>
          <a:ext cx="1290108" cy="781050"/>
        </a:xfrm>
        <a:prstGeom prst="rect">
          <a:avLst/>
        </a:prstGeom>
        <a:noFill/>
        <a:ln>
          <a:noFill/>
        </a:ln>
      </xdr:spPr>
    </xdr:pic>
    <xdr:clientData/>
  </xdr:twoCellAnchor>
  <xdr:twoCellAnchor editAs="oneCell">
    <xdr:from>
      <xdr:col>54</xdr:col>
      <xdr:colOff>152400</xdr:colOff>
      <xdr:row>0</xdr:row>
      <xdr:rowOff>44026</xdr:rowOff>
    </xdr:from>
    <xdr:to>
      <xdr:col>54</xdr:col>
      <xdr:colOff>1118872</xdr:colOff>
      <xdr:row>3</xdr:row>
      <xdr:rowOff>138652</xdr:rowOff>
    </xdr:to>
    <xdr:pic>
      <xdr:nvPicPr>
        <xdr:cNvPr id="7" name="3 Imagen" descr="C:\Users\john.garcia\Desktop\2020-01-08.png">
          <a:extLst>
            <a:ext uri="{FF2B5EF4-FFF2-40B4-BE49-F238E27FC236}">
              <a16:creationId xmlns:a16="http://schemas.microsoft.com/office/drawing/2014/main" id="{65AF0E37-C11E-41A1-B775-23FAAC2737F1}"/>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362080" y="44026"/>
          <a:ext cx="966472" cy="780426"/>
        </a:xfrm>
        <a:prstGeom prst="rect">
          <a:avLst/>
        </a:prstGeom>
        <a:noFill/>
        <a:ln>
          <a:noFill/>
        </a:ln>
      </xdr:spPr>
    </xdr:pic>
    <xdr:clientData/>
  </xdr:twoCellAnchor>
  <xdr:twoCellAnchor editAs="oneCell">
    <xdr:from>
      <xdr:col>29</xdr:col>
      <xdr:colOff>668866</xdr:colOff>
      <xdr:row>0</xdr:row>
      <xdr:rowOff>59267</xdr:rowOff>
    </xdr:from>
    <xdr:to>
      <xdr:col>30</xdr:col>
      <xdr:colOff>565998</xdr:colOff>
      <xdr:row>3</xdr:row>
      <xdr:rowOff>153893</xdr:rowOff>
    </xdr:to>
    <xdr:pic>
      <xdr:nvPicPr>
        <xdr:cNvPr id="8" name="3 Imagen" descr="C:\Users\john.garcia\Desktop\2020-01-08.png">
          <a:extLst>
            <a:ext uri="{FF2B5EF4-FFF2-40B4-BE49-F238E27FC236}">
              <a16:creationId xmlns:a16="http://schemas.microsoft.com/office/drawing/2014/main" id="{03E3746D-A9FB-4845-A4ED-26AF6867B429}"/>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440706" y="59267"/>
          <a:ext cx="963932" cy="780426"/>
        </a:xfrm>
        <a:prstGeom prst="rect">
          <a:avLst/>
        </a:prstGeom>
        <a:noFill/>
        <a:ln>
          <a:noFill/>
        </a:ln>
      </xdr:spPr>
    </xdr:pic>
    <xdr:clientData/>
  </xdr:twoCellAnchor>
  <xdr:twoCellAnchor editAs="oneCell">
    <xdr:from>
      <xdr:col>31</xdr:col>
      <xdr:colOff>203201</xdr:colOff>
      <xdr:row>0</xdr:row>
      <xdr:rowOff>67734</xdr:rowOff>
    </xdr:from>
    <xdr:to>
      <xdr:col>32</xdr:col>
      <xdr:colOff>722630</xdr:colOff>
      <xdr:row>3</xdr:row>
      <xdr:rowOff>162984</xdr:rowOff>
    </xdr:to>
    <xdr:pic>
      <xdr:nvPicPr>
        <xdr:cNvPr id="9" name="5 Imagen" descr="C:\Users\john.garcia\Desktop\LOGO CAPITAL LETRA NEGRA.png">
          <a:extLst>
            <a:ext uri="{FF2B5EF4-FFF2-40B4-BE49-F238E27FC236}">
              <a16:creationId xmlns:a16="http://schemas.microsoft.com/office/drawing/2014/main" id="{B5D41027-F807-4B77-8265-15E2A0CBF97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48621" y="67734"/>
          <a:ext cx="1311909" cy="78105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264584</xdr:colOff>
      <xdr:row>0</xdr:row>
      <xdr:rowOff>63500</xdr:rowOff>
    </xdr:from>
    <xdr:to>
      <xdr:col>1</xdr:col>
      <xdr:colOff>592667</xdr:colOff>
      <xdr:row>3</xdr:row>
      <xdr:rowOff>158750</xdr:rowOff>
    </xdr:to>
    <xdr:pic>
      <xdr:nvPicPr>
        <xdr:cNvPr id="3" name="5 Imagen" descr="C:\Users\john.garcia\Desktop\LOGO CAPITAL LETRA NEGRA.png">
          <a:extLst>
            <a:ext uri="{FF2B5EF4-FFF2-40B4-BE49-F238E27FC236}">
              <a16:creationId xmlns:a16="http://schemas.microsoft.com/office/drawing/2014/main" id="{E381027B-E7DB-4193-A115-8D0BBE52B7E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584" y="63500"/>
          <a:ext cx="1280583" cy="781050"/>
        </a:xfrm>
        <a:prstGeom prst="rect">
          <a:avLst/>
        </a:prstGeom>
        <a:noFill/>
        <a:ln>
          <a:noFill/>
        </a:ln>
      </xdr:spPr>
    </xdr:pic>
    <xdr:clientData/>
  </xdr:twoCellAnchor>
  <xdr:twoCellAnchor editAs="oneCell">
    <xdr:from>
      <xdr:col>55</xdr:col>
      <xdr:colOff>144780</xdr:colOff>
      <xdr:row>0</xdr:row>
      <xdr:rowOff>59266</xdr:rowOff>
    </xdr:from>
    <xdr:to>
      <xdr:col>55</xdr:col>
      <xdr:colOff>1111252</xdr:colOff>
      <xdr:row>3</xdr:row>
      <xdr:rowOff>153892</xdr:rowOff>
    </xdr:to>
    <xdr:pic>
      <xdr:nvPicPr>
        <xdr:cNvPr id="7" name="3 Imagen" descr="C:\Users\john.garcia\Desktop\2020-01-08.png">
          <a:extLst>
            <a:ext uri="{FF2B5EF4-FFF2-40B4-BE49-F238E27FC236}">
              <a16:creationId xmlns:a16="http://schemas.microsoft.com/office/drawing/2014/main" id="{83DEA25B-70DD-4E66-937B-2A990B70028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002160" y="59266"/>
          <a:ext cx="966472" cy="780426"/>
        </a:xfrm>
        <a:prstGeom prst="rect">
          <a:avLst/>
        </a:prstGeom>
        <a:noFill/>
        <a:ln>
          <a:noFill/>
        </a:ln>
      </xdr:spPr>
    </xdr:pic>
    <xdr:clientData/>
  </xdr:twoCellAnchor>
  <xdr:twoCellAnchor editAs="oneCell">
    <xdr:from>
      <xdr:col>29</xdr:col>
      <xdr:colOff>668866</xdr:colOff>
      <xdr:row>0</xdr:row>
      <xdr:rowOff>59267</xdr:rowOff>
    </xdr:from>
    <xdr:to>
      <xdr:col>30</xdr:col>
      <xdr:colOff>489798</xdr:colOff>
      <xdr:row>3</xdr:row>
      <xdr:rowOff>153893</xdr:rowOff>
    </xdr:to>
    <xdr:pic>
      <xdr:nvPicPr>
        <xdr:cNvPr id="8" name="3 Imagen" descr="C:\Users\john.garcia\Desktop\2020-01-08.png">
          <a:extLst>
            <a:ext uri="{FF2B5EF4-FFF2-40B4-BE49-F238E27FC236}">
              <a16:creationId xmlns:a16="http://schemas.microsoft.com/office/drawing/2014/main" id="{07A5D998-214C-4212-AE15-6D88BBB13CF4}"/>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482866" y="59267"/>
          <a:ext cx="963932" cy="780426"/>
        </a:xfrm>
        <a:prstGeom prst="rect">
          <a:avLst/>
        </a:prstGeom>
        <a:noFill/>
        <a:ln>
          <a:noFill/>
        </a:ln>
      </xdr:spPr>
    </xdr:pic>
    <xdr:clientData/>
  </xdr:twoCellAnchor>
  <xdr:twoCellAnchor editAs="oneCell">
    <xdr:from>
      <xdr:col>31</xdr:col>
      <xdr:colOff>203201</xdr:colOff>
      <xdr:row>0</xdr:row>
      <xdr:rowOff>67734</xdr:rowOff>
    </xdr:from>
    <xdr:to>
      <xdr:col>32</xdr:col>
      <xdr:colOff>615950</xdr:colOff>
      <xdr:row>3</xdr:row>
      <xdr:rowOff>162984</xdr:rowOff>
    </xdr:to>
    <xdr:pic>
      <xdr:nvPicPr>
        <xdr:cNvPr id="9" name="5 Imagen" descr="C:\Users\john.garcia\Desktop\LOGO CAPITAL LETRA NEGRA.png">
          <a:extLst>
            <a:ext uri="{FF2B5EF4-FFF2-40B4-BE49-F238E27FC236}">
              <a16:creationId xmlns:a16="http://schemas.microsoft.com/office/drawing/2014/main" id="{52C33ECD-191E-436D-B10B-AB915D3958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83161" y="67734"/>
          <a:ext cx="1311909" cy="7810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257175</xdr:colOff>
      <xdr:row>0</xdr:row>
      <xdr:rowOff>57150</xdr:rowOff>
    </xdr:from>
    <xdr:ext cx="1285875" cy="781050"/>
    <xdr:pic>
      <xdr:nvPicPr>
        <xdr:cNvPr id="3" name="image2.png" descr="C:\Users\john.garcia\Desktop\LOGO CAPITAL LETRA NEGRA.png">
          <a:extLst>
            <a:ext uri="{FF2B5EF4-FFF2-40B4-BE49-F238E27FC236}">
              <a16:creationId xmlns:a16="http://schemas.microsoft.com/office/drawing/2014/main" id="{80708780-438B-4FD7-BDE9-38DB904A6926}"/>
            </a:ext>
          </a:extLst>
        </xdr:cNvPr>
        <xdr:cNvPicPr preferRelativeResize="0"/>
      </xdr:nvPicPr>
      <xdr:blipFill>
        <a:blip xmlns:r="http://schemas.openxmlformats.org/officeDocument/2006/relationships" r:embed="rId1" cstate="print"/>
        <a:stretch>
          <a:fillRect/>
        </a:stretch>
      </xdr:blipFill>
      <xdr:spPr>
        <a:xfrm>
          <a:off x="257175" y="57150"/>
          <a:ext cx="1285875" cy="781050"/>
        </a:xfrm>
        <a:prstGeom prst="rect">
          <a:avLst/>
        </a:prstGeom>
        <a:noFill/>
      </xdr:spPr>
    </xdr:pic>
    <xdr:clientData fLocksWithSheet="0"/>
  </xdr:oneCellAnchor>
  <xdr:twoCellAnchor editAs="oneCell">
    <xdr:from>
      <xdr:col>54</xdr:col>
      <xdr:colOff>15240</xdr:colOff>
      <xdr:row>0</xdr:row>
      <xdr:rowOff>59266</xdr:rowOff>
    </xdr:from>
    <xdr:to>
      <xdr:col>54</xdr:col>
      <xdr:colOff>981712</xdr:colOff>
      <xdr:row>3</xdr:row>
      <xdr:rowOff>153892</xdr:rowOff>
    </xdr:to>
    <xdr:pic>
      <xdr:nvPicPr>
        <xdr:cNvPr id="7" name="3 Imagen" descr="C:\Users\john.garcia\Desktop\2020-01-08.png">
          <a:extLst>
            <a:ext uri="{FF2B5EF4-FFF2-40B4-BE49-F238E27FC236}">
              <a16:creationId xmlns:a16="http://schemas.microsoft.com/office/drawing/2014/main" id="{ED0797CC-D708-4C81-B23A-6A556F2A53F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268860" y="59266"/>
          <a:ext cx="966472" cy="780426"/>
        </a:xfrm>
        <a:prstGeom prst="rect">
          <a:avLst/>
        </a:prstGeom>
        <a:noFill/>
        <a:ln>
          <a:noFill/>
        </a:ln>
      </xdr:spPr>
    </xdr:pic>
    <xdr:clientData/>
  </xdr:twoCellAnchor>
  <xdr:twoCellAnchor editAs="oneCell">
    <xdr:from>
      <xdr:col>29</xdr:col>
      <xdr:colOff>668866</xdr:colOff>
      <xdr:row>0</xdr:row>
      <xdr:rowOff>59267</xdr:rowOff>
    </xdr:from>
    <xdr:to>
      <xdr:col>30</xdr:col>
      <xdr:colOff>558378</xdr:colOff>
      <xdr:row>3</xdr:row>
      <xdr:rowOff>153893</xdr:rowOff>
    </xdr:to>
    <xdr:pic>
      <xdr:nvPicPr>
        <xdr:cNvPr id="8" name="3 Imagen" descr="C:\Users\john.garcia\Desktop\2020-01-08.png">
          <a:extLst>
            <a:ext uri="{FF2B5EF4-FFF2-40B4-BE49-F238E27FC236}">
              <a16:creationId xmlns:a16="http://schemas.microsoft.com/office/drawing/2014/main" id="{CA63AB21-3CCF-48FC-8E99-5C6C2401BEA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221506" y="59267"/>
          <a:ext cx="963932" cy="780426"/>
        </a:xfrm>
        <a:prstGeom prst="rect">
          <a:avLst/>
        </a:prstGeom>
        <a:noFill/>
        <a:ln>
          <a:noFill/>
        </a:ln>
      </xdr:spPr>
    </xdr:pic>
    <xdr:clientData/>
  </xdr:twoCellAnchor>
  <xdr:twoCellAnchor editAs="oneCell">
    <xdr:from>
      <xdr:col>31</xdr:col>
      <xdr:colOff>203201</xdr:colOff>
      <xdr:row>0</xdr:row>
      <xdr:rowOff>67734</xdr:rowOff>
    </xdr:from>
    <xdr:to>
      <xdr:col>32</xdr:col>
      <xdr:colOff>715010</xdr:colOff>
      <xdr:row>3</xdr:row>
      <xdr:rowOff>162984</xdr:rowOff>
    </xdr:to>
    <xdr:pic>
      <xdr:nvPicPr>
        <xdr:cNvPr id="9" name="5 Imagen" descr="C:\Users\john.garcia\Desktop\LOGO CAPITAL LETRA NEGRA.png">
          <a:extLst>
            <a:ext uri="{FF2B5EF4-FFF2-40B4-BE49-F238E27FC236}">
              <a16:creationId xmlns:a16="http://schemas.microsoft.com/office/drawing/2014/main" id="{5EB1B600-090B-4765-BD30-4F3B35A22E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973261" y="67734"/>
          <a:ext cx="1311909" cy="78105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264584</xdr:colOff>
      <xdr:row>0</xdr:row>
      <xdr:rowOff>63500</xdr:rowOff>
    </xdr:from>
    <xdr:to>
      <xdr:col>1</xdr:col>
      <xdr:colOff>592667</xdr:colOff>
      <xdr:row>3</xdr:row>
      <xdr:rowOff>158750</xdr:rowOff>
    </xdr:to>
    <xdr:pic>
      <xdr:nvPicPr>
        <xdr:cNvPr id="3" name="5 Imagen" descr="C:\Users\john.garcia\Desktop\LOGO CAPITAL LETRA NEGRA.png">
          <a:extLst>
            <a:ext uri="{FF2B5EF4-FFF2-40B4-BE49-F238E27FC236}">
              <a16:creationId xmlns:a16="http://schemas.microsoft.com/office/drawing/2014/main" id="{636BD6E7-EFBF-4DBA-93FE-AD4BA90209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584" y="63500"/>
          <a:ext cx="1290108" cy="781050"/>
        </a:xfrm>
        <a:prstGeom prst="rect">
          <a:avLst/>
        </a:prstGeom>
        <a:noFill/>
        <a:ln>
          <a:noFill/>
        </a:ln>
      </xdr:spPr>
    </xdr:pic>
    <xdr:clientData/>
  </xdr:twoCellAnchor>
  <xdr:twoCellAnchor editAs="oneCell">
    <xdr:from>
      <xdr:col>54</xdr:col>
      <xdr:colOff>15240</xdr:colOff>
      <xdr:row>0</xdr:row>
      <xdr:rowOff>59266</xdr:rowOff>
    </xdr:from>
    <xdr:to>
      <xdr:col>54</xdr:col>
      <xdr:colOff>981712</xdr:colOff>
      <xdr:row>3</xdr:row>
      <xdr:rowOff>138652</xdr:rowOff>
    </xdr:to>
    <xdr:pic>
      <xdr:nvPicPr>
        <xdr:cNvPr id="7" name="3 Imagen" descr="C:\Users\john.garcia\Desktop\2020-01-08.png">
          <a:extLst>
            <a:ext uri="{FF2B5EF4-FFF2-40B4-BE49-F238E27FC236}">
              <a16:creationId xmlns:a16="http://schemas.microsoft.com/office/drawing/2014/main" id="{ED74A405-F231-4CF0-9E65-F5DEB85B83DE}"/>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900040" y="59266"/>
          <a:ext cx="966472" cy="780426"/>
        </a:xfrm>
        <a:prstGeom prst="rect">
          <a:avLst/>
        </a:prstGeom>
        <a:noFill/>
        <a:ln>
          <a:noFill/>
        </a:ln>
      </xdr:spPr>
    </xdr:pic>
    <xdr:clientData/>
  </xdr:twoCellAnchor>
  <xdr:twoCellAnchor editAs="oneCell">
    <xdr:from>
      <xdr:col>29</xdr:col>
      <xdr:colOff>668866</xdr:colOff>
      <xdr:row>0</xdr:row>
      <xdr:rowOff>59267</xdr:rowOff>
    </xdr:from>
    <xdr:to>
      <xdr:col>30</xdr:col>
      <xdr:colOff>558378</xdr:colOff>
      <xdr:row>3</xdr:row>
      <xdr:rowOff>138653</xdr:rowOff>
    </xdr:to>
    <xdr:pic>
      <xdr:nvPicPr>
        <xdr:cNvPr id="8" name="3 Imagen" descr="C:\Users\john.garcia\Desktop\2020-01-08.png">
          <a:extLst>
            <a:ext uri="{FF2B5EF4-FFF2-40B4-BE49-F238E27FC236}">
              <a16:creationId xmlns:a16="http://schemas.microsoft.com/office/drawing/2014/main" id="{6D3EF4ED-3DF4-49F1-8101-86EA6385199F}"/>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027946" y="59267"/>
          <a:ext cx="963932" cy="780426"/>
        </a:xfrm>
        <a:prstGeom prst="rect">
          <a:avLst/>
        </a:prstGeom>
        <a:noFill/>
        <a:ln>
          <a:noFill/>
        </a:ln>
      </xdr:spPr>
    </xdr:pic>
    <xdr:clientData/>
  </xdr:twoCellAnchor>
  <xdr:twoCellAnchor editAs="oneCell">
    <xdr:from>
      <xdr:col>31</xdr:col>
      <xdr:colOff>203201</xdr:colOff>
      <xdr:row>0</xdr:row>
      <xdr:rowOff>67734</xdr:rowOff>
    </xdr:from>
    <xdr:to>
      <xdr:col>32</xdr:col>
      <xdr:colOff>715010</xdr:colOff>
      <xdr:row>3</xdr:row>
      <xdr:rowOff>147744</xdr:rowOff>
    </xdr:to>
    <xdr:pic>
      <xdr:nvPicPr>
        <xdr:cNvPr id="9" name="5 Imagen" descr="C:\Users\john.garcia\Desktop\LOGO CAPITAL LETRA NEGRA.png">
          <a:extLst>
            <a:ext uri="{FF2B5EF4-FFF2-40B4-BE49-F238E27FC236}">
              <a16:creationId xmlns:a16="http://schemas.microsoft.com/office/drawing/2014/main" id="{1D7745E3-0281-4D90-B411-22CE03E170C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535861" y="67734"/>
          <a:ext cx="1311909" cy="78105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381000</xdr:colOff>
      <xdr:row>0</xdr:row>
      <xdr:rowOff>59266</xdr:rowOff>
    </xdr:from>
    <xdr:ext cx="1276350" cy="771525"/>
    <xdr:pic>
      <xdr:nvPicPr>
        <xdr:cNvPr id="2" name="image2.png" descr="C:\Users\john.garcia\Desktop\LOGO CAPITAL LETRA NEGRA.png">
          <a:extLst>
            <a:ext uri="{FF2B5EF4-FFF2-40B4-BE49-F238E27FC236}">
              <a16:creationId xmlns:a16="http://schemas.microsoft.com/office/drawing/2014/main" id="{47D47341-E7F4-47B4-AC54-B5F4337E4EEF}"/>
            </a:ext>
          </a:extLst>
        </xdr:cNvPr>
        <xdr:cNvPicPr preferRelativeResize="0"/>
      </xdr:nvPicPr>
      <xdr:blipFill>
        <a:blip xmlns:r="http://schemas.openxmlformats.org/officeDocument/2006/relationships" r:embed="rId1" cstate="print"/>
        <a:stretch>
          <a:fillRect/>
        </a:stretch>
      </xdr:blipFill>
      <xdr:spPr>
        <a:xfrm>
          <a:off x="381000" y="59266"/>
          <a:ext cx="1276350" cy="771525"/>
        </a:xfrm>
        <a:prstGeom prst="rect">
          <a:avLst/>
        </a:prstGeom>
        <a:noFill/>
      </xdr:spPr>
    </xdr:pic>
    <xdr:clientData fLocksWithSheet="0"/>
  </xdr:oneCellAnchor>
  <xdr:twoCellAnchor editAs="oneCell">
    <xdr:from>
      <xdr:col>48</xdr:col>
      <xdr:colOff>99907</xdr:colOff>
      <xdr:row>0</xdr:row>
      <xdr:rowOff>59266</xdr:rowOff>
    </xdr:from>
    <xdr:to>
      <xdr:col>48</xdr:col>
      <xdr:colOff>1081619</xdr:colOff>
      <xdr:row>3</xdr:row>
      <xdr:rowOff>115792</xdr:rowOff>
    </xdr:to>
    <xdr:pic>
      <xdr:nvPicPr>
        <xdr:cNvPr id="9" name="3 Imagen" descr="C:\Users\john.garcia\Desktop\2020-01-08.png">
          <a:extLst>
            <a:ext uri="{FF2B5EF4-FFF2-40B4-BE49-F238E27FC236}">
              <a16:creationId xmlns:a16="http://schemas.microsoft.com/office/drawing/2014/main" id="{D8EEE9CF-771B-4AE5-A495-776E7D968E15}"/>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648840" y="59266"/>
          <a:ext cx="981712" cy="742326"/>
        </a:xfrm>
        <a:prstGeom prst="rect">
          <a:avLst/>
        </a:prstGeom>
        <a:noFill/>
        <a:ln>
          <a:noFill/>
        </a:ln>
      </xdr:spPr>
    </xdr:pic>
    <xdr:clientData/>
  </xdr:twoCellAnchor>
  <xdr:twoCellAnchor editAs="oneCell">
    <xdr:from>
      <xdr:col>28</xdr:col>
      <xdr:colOff>118533</xdr:colOff>
      <xdr:row>0</xdr:row>
      <xdr:rowOff>84667</xdr:rowOff>
    </xdr:from>
    <xdr:to>
      <xdr:col>28</xdr:col>
      <xdr:colOff>1067225</xdr:colOff>
      <xdr:row>3</xdr:row>
      <xdr:rowOff>141193</xdr:rowOff>
    </xdr:to>
    <xdr:pic>
      <xdr:nvPicPr>
        <xdr:cNvPr id="10" name="3 Imagen" descr="C:\Users\john.garcia\Desktop\2020-01-08.png">
          <a:extLst>
            <a:ext uri="{FF2B5EF4-FFF2-40B4-BE49-F238E27FC236}">
              <a16:creationId xmlns:a16="http://schemas.microsoft.com/office/drawing/2014/main" id="{290FB13A-9B5B-40CF-B24A-AE6D1428D262}"/>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530866" y="84667"/>
          <a:ext cx="948692" cy="742326"/>
        </a:xfrm>
        <a:prstGeom prst="rect">
          <a:avLst/>
        </a:prstGeom>
        <a:noFill/>
        <a:ln>
          <a:noFill/>
        </a:ln>
      </xdr:spPr>
    </xdr:pic>
    <xdr:clientData/>
  </xdr:twoCellAnchor>
  <xdr:twoCellAnchor editAs="oneCell">
    <xdr:from>
      <xdr:col>29</xdr:col>
      <xdr:colOff>21170</xdr:colOff>
      <xdr:row>0</xdr:row>
      <xdr:rowOff>156635</xdr:rowOff>
    </xdr:from>
    <xdr:to>
      <xdr:col>29</xdr:col>
      <xdr:colOff>1159935</xdr:colOff>
      <xdr:row>3</xdr:row>
      <xdr:rowOff>110067</xdr:rowOff>
    </xdr:to>
    <xdr:pic>
      <xdr:nvPicPr>
        <xdr:cNvPr id="11" name="5 Imagen" descr="C:\Users\john.garcia\Desktop\LOGO CAPITAL LETRA NEGRA.png">
          <a:extLst>
            <a:ext uri="{FF2B5EF4-FFF2-40B4-BE49-F238E27FC236}">
              <a16:creationId xmlns:a16="http://schemas.microsoft.com/office/drawing/2014/main" id="{42384823-EF76-4200-B3E7-2B14A12D83B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627303" y="156635"/>
          <a:ext cx="1138765" cy="639232"/>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fga\Desktop\EPLE-FT-026%20MATRIZ%20RIESGOS%20DE%20CORRUPCION.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jofga\Documents\John%20F\2022\Riesgos\Actualizadas\MRG%202022%20-%20Programaci&#243;n.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jofga\Documents\John%20F\2022\Riesgos\Actualizadas\MRG%202022%20-%20%20Servicios%20Administrativo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jofga\Documents\John%20F\2022\Riesgos\Actualizadas\MRG%202022%20-%20Servicio%20al%20ciudadan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Jizeth/Downloads/Matriz%20de%20riesgos%20de%20Seguridad%20Digital%20(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jofga\Documents\John%20F\2022\Riesgos\Actualizadas\MRG%202022%20-%20%20Sistemas.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jofga\Documents\John%20F\2022\Riesgos\Actualizadas\MRG%202022%20-%20Talento%20Humano.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jofga\Documents\John%20F\2022\Riesgos\Actualizadas\MRG%202022%20-%20T&#233;cnica.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Jizeth/Downloads/20221130_SEGUIMIENTO%20MRG_2SEG2022_DR.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Jizeth/Downloads/20221130_SEGUIMIENTO%20MRG_2SEG2022_MV.xlsx"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20221130_SEGUIMIENTO%20MRG_2SEG2022H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jofga/Desktop/EPLE-FT-026%20MATRIZ%20RIESGOS%20DE%20CORRUPC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ofga\Documents\John%20F\2022\Riesgos\Actualizadas\MRG%202022%20-%20Control%20Intern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ofga\Documents\John%20F\2022\Riesgos\Actualizadas\MRG%202022%20-%20Comunicacione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jofga\Documents\John%20F\2022\Riesgos\Actualizadas\MRG%202022%20-%20Financier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jofga\Documents\John%20F\2022\Riesgos\Actualizadas\MRG%202022%20-%20Gesti&#243;n%20Documenta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jofga\Documents\John%20F\2022\Riesgos\Actualizadas\MRG%202022%20-%20Jur&#237;dic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jofga\Documents\John%20F\2022\Riesgos\Actualizadas\MRG%202022%20-%20Proyectos%20estrat&#233;gico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jofga\Documents\John%20F\2022\Riesgos\Actualizadas\MRG%202022%20-%20Produc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 val="DEFINICIÓN"/>
      <sheetName val="ZONA DE RIESGO"/>
    </sheetNames>
    <sheetDataSet>
      <sheetData sheetId="0"/>
      <sheetData sheetId="1">
        <row r="6">
          <cell r="B6" t="str">
            <v>Estratégico</v>
          </cell>
          <cell r="H6" t="str">
            <v>Preventivo</v>
          </cell>
          <cell r="I6" t="str">
            <v>Si</v>
          </cell>
        </row>
        <row r="7">
          <cell r="B7" t="str">
            <v>Misional</v>
          </cell>
          <cell r="H7" t="str">
            <v>Correctivo</v>
          </cell>
          <cell r="I7" t="str">
            <v>No</v>
          </cell>
        </row>
        <row r="8">
          <cell r="B8" t="str">
            <v>Apoyo</v>
          </cell>
          <cell r="H8" t="str">
            <v>Detectivo</v>
          </cell>
        </row>
        <row r="9">
          <cell r="B9" t="str">
            <v>Control, Seguimiento y Evaluación</v>
          </cell>
        </row>
      </sheetData>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 val="Análisis de O.E."/>
      <sheetName val="Factor R."/>
      <sheetName val="Mapa"/>
    </sheetNames>
    <sheetDataSet>
      <sheetData sheetId="0"/>
      <sheetData sheetId="1">
        <row r="4">
          <cell r="A4" t="str">
            <v>Estratégico</v>
          </cell>
          <cell r="B4" t="str">
            <v>Planeación Estratégica</v>
          </cell>
          <cell r="G4" t="str">
            <v>Muy baja</v>
          </cell>
          <cell r="H4" t="str">
            <v>Leve</v>
          </cell>
        </row>
        <row r="5">
          <cell r="A5" t="str">
            <v>Misional</v>
          </cell>
          <cell r="B5" t="str">
            <v xml:space="preserve">Gestión de las Comunicaciones </v>
          </cell>
          <cell r="G5" t="str">
            <v>Baja</v>
          </cell>
          <cell r="H5" t="str">
            <v>Menor</v>
          </cell>
        </row>
        <row r="6">
          <cell r="A6" t="str">
            <v>Apoyo</v>
          </cell>
          <cell r="B6" t="str">
            <v xml:space="preserve">Gestión de negocios y proyectos estratégicos </v>
          </cell>
          <cell r="G6" t="str">
            <v>Media</v>
          </cell>
          <cell r="H6" t="str">
            <v>Moderado</v>
          </cell>
        </row>
        <row r="7">
          <cell r="A7" t="str">
            <v>Control, Seguimiento y Evaluación</v>
          </cell>
          <cell r="B7" t="str">
            <v xml:space="preserve">Gestión técnica de la realización y circulación de contenidos </v>
          </cell>
          <cell r="G7" t="str">
            <v>Alta</v>
          </cell>
          <cell r="H7" t="str">
            <v>Mayor</v>
          </cell>
        </row>
        <row r="8">
          <cell r="B8" t="str">
            <v xml:space="preserve">Diseño y ejecución de la estrategia de circulación de contenidos </v>
          </cell>
          <cell r="G8" t="str">
            <v>Muy alta</v>
          </cell>
          <cell r="H8" t="str">
            <v>Catastrófico</v>
          </cell>
        </row>
        <row r="9">
          <cell r="B9" t="str">
            <v xml:space="preserve">Producción de contenidos </v>
          </cell>
        </row>
        <row r="10">
          <cell r="B10" t="str">
            <v xml:space="preserve">Gestión digital para la creación, circulación y optimización de contenidos </v>
          </cell>
        </row>
        <row r="11">
          <cell r="B11" t="str">
            <v xml:space="preserve">Gestión Financiera y Facturación </v>
          </cell>
        </row>
        <row r="12">
          <cell r="B12" t="str">
            <v xml:space="preserve">Gestión Jurídica, contractual y control disciplinario </v>
          </cell>
        </row>
        <row r="13">
          <cell r="B13" t="str">
            <v xml:space="preserve">Gestión de recursos administrativos </v>
          </cell>
        </row>
        <row r="14">
          <cell r="B14" t="str">
            <v>Gestión del Talento Humano</v>
          </cell>
        </row>
        <row r="15">
          <cell r="B15" t="str">
            <v>Servicio al Ciudadano</v>
          </cell>
        </row>
        <row r="16">
          <cell r="B16" t="str">
            <v xml:space="preserve">Control, Seguimiento y Evaluación </v>
          </cell>
        </row>
      </sheetData>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Mapa"/>
      <sheetName val="Listas"/>
      <sheetName val="Análisis de O.E."/>
      <sheetName val="Factor R."/>
    </sheetNames>
    <sheetDataSet>
      <sheetData sheetId="0"/>
      <sheetData sheetId="1" refreshError="1"/>
      <sheetData sheetId="2">
        <row r="4">
          <cell r="A4" t="str">
            <v>Estratégico</v>
          </cell>
          <cell r="B4" t="str">
            <v>Planeación Estratégica</v>
          </cell>
          <cell r="G4" t="str">
            <v>Muy baja</v>
          </cell>
          <cell r="H4" t="str">
            <v>Leve</v>
          </cell>
          <cell r="I4" t="str">
            <v>Si</v>
          </cell>
        </row>
        <row r="5">
          <cell r="A5" t="str">
            <v>Misional</v>
          </cell>
          <cell r="B5" t="str">
            <v xml:space="preserve">Gestión de las Comunicaciones </v>
          </cell>
          <cell r="G5" t="str">
            <v>Baja</v>
          </cell>
          <cell r="H5" t="str">
            <v>Menor</v>
          </cell>
          <cell r="I5" t="str">
            <v>No</v>
          </cell>
        </row>
        <row r="6">
          <cell r="A6" t="str">
            <v>Apoyo</v>
          </cell>
          <cell r="B6" t="str">
            <v xml:space="preserve">Gestión de negocios y proyectos estratégicos </v>
          </cell>
          <cell r="G6" t="str">
            <v>Media</v>
          </cell>
          <cell r="H6" t="str">
            <v>Moderado</v>
          </cell>
        </row>
        <row r="7">
          <cell r="A7" t="str">
            <v>Control, Seguimiento y Evaluación</v>
          </cell>
          <cell r="B7" t="str">
            <v xml:space="preserve">Gestión técnica de la realización y circulación de contenidos </v>
          </cell>
          <cell r="G7" t="str">
            <v>Alta</v>
          </cell>
          <cell r="H7" t="str">
            <v>Mayor</v>
          </cell>
        </row>
        <row r="8">
          <cell r="B8" t="str">
            <v xml:space="preserve">Diseño y ejecución de la estrategia de circulación de contenidos </v>
          </cell>
          <cell r="G8" t="str">
            <v>Muy alta</v>
          </cell>
          <cell r="H8" t="str">
            <v>Catastrófico</v>
          </cell>
        </row>
        <row r="9">
          <cell r="B9" t="str">
            <v xml:space="preserve">Producción de contenidos </v>
          </cell>
        </row>
        <row r="10">
          <cell r="B10" t="str">
            <v xml:space="preserve">Gestión digital para la creación, circulación y optimización de contenidos </v>
          </cell>
        </row>
        <row r="11">
          <cell r="B11" t="str">
            <v xml:space="preserve">Gestión Financiera y Facturación </v>
          </cell>
        </row>
        <row r="12">
          <cell r="B12" t="str">
            <v xml:space="preserve">Gestión Jurídica, contractual y control disciplinario </v>
          </cell>
        </row>
        <row r="13">
          <cell r="B13" t="str">
            <v xml:space="preserve">Gestión de recursos administrativos </v>
          </cell>
        </row>
        <row r="14">
          <cell r="B14" t="str">
            <v>Gestión del Talento Humano</v>
          </cell>
        </row>
        <row r="15">
          <cell r="B15" t="str">
            <v>Servicio al Ciudadano</v>
          </cell>
        </row>
        <row r="16">
          <cell r="B16" t="str">
            <v xml:space="preserve">Control, Seguimiento y Evaluación </v>
          </cell>
        </row>
      </sheetData>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Mapa"/>
      <sheetName val="Listas"/>
      <sheetName val="Análisis de O.E."/>
      <sheetName val="Factor R."/>
    </sheetNames>
    <sheetDataSet>
      <sheetData sheetId="0"/>
      <sheetData sheetId="1"/>
      <sheetData sheetId="2">
        <row r="4">
          <cell r="A4" t="str">
            <v>Estratégico</v>
          </cell>
          <cell r="B4" t="str">
            <v>Planeación Estratégica</v>
          </cell>
          <cell r="G4" t="str">
            <v>Muy baja</v>
          </cell>
          <cell r="H4" t="str">
            <v>Leve</v>
          </cell>
          <cell r="I4" t="str">
            <v>Si</v>
          </cell>
        </row>
        <row r="5">
          <cell r="A5" t="str">
            <v>Misional</v>
          </cell>
          <cell r="B5" t="str">
            <v xml:space="preserve">Gestión de las Comunicaciones </v>
          </cell>
          <cell r="G5" t="str">
            <v>Baja</v>
          </cell>
          <cell r="H5" t="str">
            <v>Menor</v>
          </cell>
          <cell r="I5" t="str">
            <v>No</v>
          </cell>
        </row>
        <row r="6">
          <cell r="A6" t="str">
            <v>Apoyo</v>
          </cell>
          <cell r="B6" t="str">
            <v xml:space="preserve">Gestión de negocios y proyectos estratégicos </v>
          </cell>
          <cell r="G6" t="str">
            <v>Media</v>
          </cell>
          <cell r="H6" t="str">
            <v>Moderado</v>
          </cell>
        </row>
        <row r="7">
          <cell r="A7" t="str">
            <v>Control, Seguimiento y Evaluación</v>
          </cell>
          <cell r="B7" t="str">
            <v xml:space="preserve">Gestión técnica de la realización y circulación de contenidos </v>
          </cell>
          <cell r="G7" t="str">
            <v>Alta</v>
          </cell>
          <cell r="H7" t="str">
            <v>Mayor</v>
          </cell>
        </row>
        <row r="8">
          <cell r="B8" t="str">
            <v xml:space="preserve">Diseño y ejecución de la estrategia de circulación de contenidos </v>
          </cell>
          <cell r="G8" t="str">
            <v>Muy alta</v>
          </cell>
          <cell r="H8" t="str">
            <v>Catastrófico</v>
          </cell>
        </row>
        <row r="9">
          <cell r="B9" t="str">
            <v xml:space="preserve">Producción de contenidos </v>
          </cell>
        </row>
        <row r="10">
          <cell r="B10" t="str">
            <v xml:space="preserve">Gestión digital para la creación, circulación y optimización de contenidos </v>
          </cell>
        </row>
        <row r="11">
          <cell r="B11" t="str">
            <v xml:space="preserve">Gestión Financiera y Facturación </v>
          </cell>
        </row>
        <row r="12">
          <cell r="B12" t="str">
            <v xml:space="preserve">Gestión Jurídica, contractual y control disciplinario </v>
          </cell>
        </row>
        <row r="13">
          <cell r="B13" t="str">
            <v xml:space="preserve">Gestión de recursos administrativos </v>
          </cell>
        </row>
        <row r="14">
          <cell r="B14" t="str">
            <v>Gestión del Talento Humano</v>
          </cell>
        </row>
        <row r="15">
          <cell r="B15" t="str">
            <v>Servicio al Ciudadano</v>
          </cell>
        </row>
        <row r="16">
          <cell r="B16" t="str">
            <v xml:space="preserve">Control, Seguimiento y Evaluación </v>
          </cell>
        </row>
      </sheetData>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sheetName val="Listas"/>
      <sheetName val="Matriz"/>
      <sheetName val="Anexo 1 - Impacto (RC)"/>
      <sheetName val="Clasificacion de riesgo"/>
      <sheetName val="Categoria de activos de informa"/>
      <sheetName val="Amenazas y vulnerabilidades"/>
      <sheetName val="Listas 2"/>
      <sheetName val="Informacion"/>
    </sheetNames>
    <sheetDataSet>
      <sheetData sheetId="0"/>
      <sheetData sheetId="1">
        <row r="4">
          <cell r="E4" t="str">
            <v>Rara vez</v>
          </cell>
          <cell r="F4" t="str">
            <v>Insignificante</v>
          </cell>
          <cell r="G4" t="str">
            <v>Si</v>
          </cell>
        </row>
        <row r="5">
          <cell r="E5" t="str">
            <v>Improbable</v>
          </cell>
          <cell r="F5" t="str">
            <v>Menor</v>
          </cell>
          <cell r="G5" t="str">
            <v>No</v>
          </cell>
        </row>
        <row r="6">
          <cell r="E6" t="str">
            <v>Posible</v>
          </cell>
          <cell r="F6" t="str">
            <v>Moderado</v>
          </cell>
        </row>
        <row r="7">
          <cell r="E7" t="str">
            <v>Probable</v>
          </cell>
          <cell r="F7" t="str">
            <v>Mayor</v>
          </cell>
        </row>
        <row r="8">
          <cell r="E8" t="str">
            <v>Casi seguro</v>
          </cell>
          <cell r="F8" t="str">
            <v>Catastrófico</v>
          </cell>
        </row>
      </sheetData>
      <sheetData sheetId="2"/>
      <sheetData sheetId="3"/>
      <sheetData sheetId="4"/>
      <sheetData sheetId="5"/>
      <sheetData sheetId="6"/>
      <sheetData sheetId="7"/>
      <sheetData sheetId="8">
        <row r="3">
          <cell r="L3" t="str">
            <v>Rara vezInsignificante</v>
          </cell>
          <cell r="M3" t="str">
            <v>Bajo</v>
          </cell>
        </row>
        <row r="4">
          <cell r="L4" t="str">
            <v>Rara vezMenor</v>
          </cell>
          <cell r="M4" t="str">
            <v>Bajo</v>
          </cell>
        </row>
        <row r="5">
          <cell r="L5" t="str">
            <v>Rara vezModerado</v>
          </cell>
          <cell r="M5" t="str">
            <v>Moderado</v>
          </cell>
        </row>
        <row r="6">
          <cell r="L6" t="str">
            <v>Rara vezMayor</v>
          </cell>
          <cell r="M6" t="str">
            <v>Alta</v>
          </cell>
        </row>
        <row r="7">
          <cell r="L7" t="str">
            <v>Rara vezCatastrófico</v>
          </cell>
          <cell r="M7" t="str">
            <v>Extrema</v>
          </cell>
        </row>
        <row r="8">
          <cell r="L8" t="str">
            <v>ImprobableInsignificante</v>
          </cell>
          <cell r="M8" t="str">
            <v>Bajo</v>
          </cell>
        </row>
        <row r="9">
          <cell r="L9" t="str">
            <v>ImprobableMenor</v>
          </cell>
          <cell r="M9" t="str">
            <v>Bajo</v>
          </cell>
        </row>
        <row r="10">
          <cell r="L10" t="str">
            <v>ImprobableModerado</v>
          </cell>
          <cell r="M10" t="str">
            <v>Moderado</v>
          </cell>
        </row>
        <row r="11">
          <cell r="L11" t="str">
            <v>ImprobableMayor</v>
          </cell>
          <cell r="M11" t="str">
            <v>Alta</v>
          </cell>
        </row>
        <row r="12">
          <cell r="L12" t="str">
            <v>ImprobableCatastrófico</v>
          </cell>
          <cell r="M12" t="str">
            <v>Extrema</v>
          </cell>
        </row>
        <row r="13">
          <cell r="L13" t="str">
            <v>PosibleInsignificante</v>
          </cell>
          <cell r="M13" t="str">
            <v>Bajo</v>
          </cell>
        </row>
        <row r="14">
          <cell r="L14" t="str">
            <v>PosibleMenor</v>
          </cell>
          <cell r="M14" t="str">
            <v>Moderado</v>
          </cell>
        </row>
        <row r="15">
          <cell r="L15" t="str">
            <v>PosibleModerado</v>
          </cell>
          <cell r="M15" t="str">
            <v>Alta</v>
          </cell>
        </row>
        <row r="16">
          <cell r="L16" t="str">
            <v>PosibleMayor</v>
          </cell>
          <cell r="M16" t="str">
            <v>Extrema</v>
          </cell>
        </row>
        <row r="17">
          <cell r="L17" t="str">
            <v>PosibleCatastrófico</v>
          </cell>
          <cell r="M17" t="str">
            <v>Extrema</v>
          </cell>
        </row>
        <row r="18">
          <cell r="L18" t="str">
            <v>ProbableInsignificante</v>
          </cell>
          <cell r="M18" t="str">
            <v>Moderado</v>
          </cell>
        </row>
        <row r="19">
          <cell r="L19" t="str">
            <v>ProbableMenor</v>
          </cell>
          <cell r="M19" t="str">
            <v>Alta</v>
          </cell>
        </row>
        <row r="20">
          <cell r="L20" t="str">
            <v>ProbableModerado</v>
          </cell>
          <cell r="M20" t="str">
            <v>Alta</v>
          </cell>
        </row>
        <row r="21">
          <cell r="L21" t="str">
            <v>ProbableMayor</v>
          </cell>
          <cell r="M21" t="str">
            <v>Extrema</v>
          </cell>
        </row>
        <row r="22">
          <cell r="L22" t="str">
            <v>ProbableCatastrófico</v>
          </cell>
          <cell r="M22" t="str">
            <v>Extrema</v>
          </cell>
        </row>
        <row r="23">
          <cell r="L23" t="str">
            <v>Casi seguroInsignificante</v>
          </cell>
          <cell r="M23" t="str">
            <v>Alta</v>
          </cell>
        </row>
        <row r="24">
          <cell r="L24" t="str">
            <v>Casi seguroMenor</v>
          </cell>
          <cell r="M24" t="str">
            <v>Alta</v>
          </cell>
        </row>
        <row r="25">
          <cell r="L25" t="str">
            <v>Casi seguroModerado</v>
          </cell>
          <cell r="M25" t="str">
            <v>Extrema</v>
          </cell>
        </row>
        <row r="26">
          <cell r="L26" t="str">
            <v>Casi seguroMayor</v>
          </cell>
          <cell r="M26" t="str">
            <v>Extrema</v>
          </cell>
        </row>
        <row r="27">
          <cell r="L27" t="str">
            <v>Casi seguroCatastrófico</v>
          </cell>
          <cell r="M27" t="str">
            <v>Extrema</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Mapa"/>
      <sheetName val="Listas"/>
      <sheetName val="Análisis de O.E."/>
      <sheetName val="Factor R."/>
    </sheetNames>
    <sheetDataSet>
      <sheetData sheetId="0"/>
      <sheetData sheetId="1" refreshError="1"/>
      <sheetData sheetId="2">
        <row r="4">
          <cell r="A4" t="str">
            <v>Estratégico</v>
          </cell>
          <cell r="B4" t="str">
            <v>Planeación Estratégica</v>
          </cell>
          <cell r="G4" t="str">
            <v>Muy baja</v>
          </cell>
          <cell r="H4" t="str">
            <v>Leve</v>
          </cell>
          <cell r="I4" t="str">
            <v>Si</v>
          </cell>
        </row>
        <row r="5">
          <cell r="A5" t="str">
            <v>Misional</v>
          </cell>
          <cell r="B5" t="str">
            <v xml:space="preserve">Gestión de las Comunicaciones </v>
          </cell>
          <cell r="G5" t="str">
            <v>Baja</v>
          </cell>
          <cell r="H5" t="str">
            <v>Menor</v>
          </cell>
          <cell r="I5" t="str">
            <v>No</v>
          </cell>
        </row>
        <row r="6">
          <cell r="A6" t="str">
            <v>Apoyo</v>
          </cell>
          <cell r="B6" t="str">
            <v xml:space="preserve">Gestión de negocios y proyectos estratégicos </v>
          </cell>
          <cell r="G6" t="str">
            <v>Media</v>
          </cell>
          <cell r="H6" t="str">
            <v>Moderado</v>
          </cell>
        </row>
        <row r="7">
          <cell r="A7" t="str">
            <v>Control, Seguimiento y Evaluación</v>
          </cell>
          <cell r="B7" t="str">
            <v xml:space="preserve">Gestión técnica de la realización y circulación de contenidos </v>
          </cell>
          <cell r="G7" t="str">
            <v>Alta</v>
          </cell>
          <cell r="H7" t="str">
            <v>Mayor</v>
          </cell>
        </row>
        <row r="8">
          <cell r="B8" t="str">
            <v xml:space="preserve">Diseño y ejecución de la estrategia de circulación de contenidos </v>
          </cell>
          <cell r="G8" t="str">
            <v>Muy alta</v>
          </cell>
          <cell r="H8" t="str">
            <v>Catastrófico</v>
          </cell>
        </row>
        <row r="9">
          <cell r="B9" t="str">
            <v xml:space="preserve">Producción de contenidos </v>
          </cell>
        </row>
        <row r="10">
          <cell r="B10" t="str">
            <v xml:space="preserve">Gestión digital para la creación, circulación y optimización de contenidos </v>
          </cell>
        </row>
        <row r="11">
          <cell r="B11" t="str">
            <v xml:space="preserve">Gestión Financiera y Facturación </v>
          </cell>
        </row>
        <row r="12">
          <cell r="B12" t="str">
            <v xml:space="preserve">Gestión Jurídica, contractual y control disciplinario </v>
          </cell>
        </row>
        <row r="13">
          <cell r="B13" t="str">
            <v xml:space="preserve">Gestión de recursos administrativos </v>
          </cell>
        </row>
        <row r="14">
          <cell r="B14" t="str">
            <v>Gestión del Talento Humano</v>
          </cell>
        </row>
        <row r="15">
          <cell r="B15" t="str">
            <v>Servicio al Ciudadano</v>
          </cell>
        </row>
        <row r="16">
          <cell r="B16" t="str">
            <v xml:space="preserve">Control, Seguimiento y Evaluación </v>
          </cell>
        </row>
      </sheetData>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Mapa"/>
      <sheetName val="Listas"/>
      <sheetName val="Análisis de O.E."/>
      <sheetName val="Factor R."/>
    </sheetNames>
    <sheetDataSet>
      <sheetData sheetId="0"/>
      <sheetData sheetId="1"/>
      <sheetData sheetId="2">
        <row r="4">
          <cell r="A4" t="str">
            <v>Estratégico</v>
          </cell>
          <cell r="B4" t="str">
            <v>Planeación Estratégica</v>
          </cell>
          <cell r="G4" t="str">
            <v>Muy baja</v>
          </cell>
          <cell r="H4" t="str">
            <v>Leve</v>
          </cell>
          <cell r="I4" t="str">
            <v>Si</v>
          </cell>
        </row>
        <row r="5">
          <cell r="A5" t="str">
            <v>Misional</v>
          </cell>
          <cell r="B5" t="str">
            <v xml:space="preserve">Gestión de las Comunicaciones </v>
          </cell>
          <cell r="G5" t="str">
            <v>Baja</v>
          </cell>
          <cell r="H5" t="str">
            <v>Menor</v>
          </cell>
          <cell r="I5" t="str">
            <v>No</v>
          </cell>
        </row>
        <row r="6">
          <cell r="A6" t="str">
            <v>Apoyo</v>
          </cell>
          <cell r="B6" t="str">
            <v xml:space="preserve">Gestión de negocios y proyectos estratégicos </v>
          </cell>
          <cell r="G6" t="str">
            <v>Media</v>
          </cell>
          <cell r="H6" t="str">
            <v>Moderado</v>
          </cell>
        </row>
        <row r="7">
          <cell r="A7" t="str">
            <v>Control, Seguimiento y Evaluación</v>
          </cell>
          <cell r="B7" t="str">
            <v xml:space="preserve">Gestión técnica de la realización y circulación de contenidos </v>
          </cell>
          <cell r="G7" t="str">
            <v>Alta</v>
          </cell>
          <cell r="H7" t="str">
            <v>Mayor</v>
          </cell>
        </row>
        <row r="8">
          <cell r="B8" t="str">
            <v xml:space="preserve">Diseño y ejecución de la estrategia de circulación de contenidos </v>
          </cell>
          <cell r="G8" t="str">
            <v>Muy alta</v>
          </cell>
          <cell r="H8" t="str">
            <v>Catastrófico</v>
          </cell>
        </row>
        <row r="9">
          <cell r="B9" t="str">
            <v xml:space="preserve">Producción de contenidos </v>
          </cell>
        </row>
        <row r="10">
          <cell r="B10" t="str">
            <v xml:space="preserve">Gestión digital para la creación, circulación y optimización de contenidos </v>
          </cell>
        </row>
        <row r="11">
          <cell r="B11" t="str">
            <v xml:space="preserve">Gestión Financiera y Facturación </v>
          </cell>
        </row>
        <row r="12">
          <cell r="B12" t="str">
            <v xml:space="preserve">Gestión Jurídica, contractual y control disciplinario </v>
          </cell>
        </row>
        <row r="13">
          <cell r="B13" t="str">
            <v xml:space="preserve">Gestión de recursos administrativos </v>
          </cell>
        </row>
        <row r="14">
          <cell r="B14" t="str">
            <v>Gestión del Talento Humano</v>
          </cell>
        </row>
        <row r="15">
          <cell r="B15" t="str">
            <v>Servicio al Ciudadano</v>
          </cell>
        </row>
        <row r="16">
          <cell r="B16" t="str">
            <v xml:space="preserve">Control, Seguimiento y Evaluación </v>
          </cell>
        </row>
      </sheetData>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Mapa"/>
      <sheetName val="Listas"/>
      <sheetName val="Análisis de O.E."/>
      <sheetName val="Factor R."/>
    </sheetNames>
    <sheetDataSet>
      <sheetData sheetId="0"/>
      <sheetData sheetId="1"/>
      <sheetData sheetId="2">
        <row r="4">
          <cell r="A4" t="str">
            <v>Estratégico</v>
          </cell>
          <cell r="B4" t="str">
            <v>Planeación Estratégica</v>
          </cell>
          <cell r="G4" t="str">
            <v>Muy baja</v>
          </cell>
          <cell r="H4" t="str">
            <v>Leve</v>
          </cell>
          <cell r="I4" t="str">
            <v>Si</v>
          </cell>
        </row>
        <row r="5">
          <cell r="A5" t="str">
            <v>Misional</v>
          </cell>
          <cell r="B5" t="str">
            <v xml:space="preserve">Gestión de las Comunicaciones </v>
          </cell>
          <cell r="G5" t="str">
            <v>Baja</v>
          </cell>
          <cell r="H5" t="str">
            <v>Menor</v>
          </cell>
          <cell r="I5" t="str">
            <v>No</v>
          </cell>
        </row>
        <row r="6">
          <cell r="A6" t="str">
            <v>Apoyo</v>
          </cell>
          <cell r="B6" t="str">
            <v xml:space="preserve">Gestión de negocios y proyectos estratégicos </v>
          </cell>
          <cell r="G6" t="str">
            <v>Media</v>
          </cell>
          <cell r="H6" t="str">
            <v>Moderado</v>
          </cell>
        </row>
        <row r="7">
          <cell r="A7" t="str">
            <v>Control, Seguimiento y Evaluación</v>
          </cell>
          <cell r="B7" t="str">
            <v xml:space="preserve">Gestión técnica de la realización y circulación de contenidos </v>
          </cell>
          <cell r="G7" t="str">
            <v>Alta</v>
          </cell>
          <cell r="H7" t="str">
            <v>Mayor</v>
          </cell>
        </row>
        <row r="8">
          <cell r="B8" t="str">
            <v xml:space="preserve">Diseño y ejecución de la estrategia de circulación de contenidos </v>
          </cell>
          <cell r="G8" t="str">
            <v>Muy alta</v>
          </cell>
          <cell r="H8" t="str">
            <v>Catastrófico</v>
          </cell>
        </row>
        <row r="9">
          <cell r="B9" t="str">
            <v xml:space="preserve">Producción de contenidos </v>
          </cell>
        </row>
        <row r="10">
          <cell r="B10" t="str">
            <v xml:space="preserve">Gestión digital para la creación, circulación y optimización de contenidos </v>
          </cell>
        </row>
        <row r="11">
          <cell r="B11" t="str">
            <v xml:space="preserve">Gestión Financiera y Facturación </v>
          </cell>
        </row>
        <row r="12">
          <cell r="B12" t="str">
            <v xml:space="preserve">Gestión Jurídica, contractual y control disciplinario </v>
          </cell>
        </row>
        <row r="13">
          <cell r="B13" t="str">
            <v xml:space="preserve">Gestión de recursos administrativos </v>
          </cell>
        </row>
        <row r="14">
          <cell r="B14" t="str">
            <v>Gestión del Talento Humano</v>
          </cell>
        </row>
        <row r="15">
          <cell r="B15" t="str">
            <v>Servicio al Ciudadano</v>
          </cell>
        </row>
        <row r="16">
          <cell r="B16" t="str">
            <v xml:space="preserve">Control, Seguimiento y Evaluación </v>
          </cell>
        </row>
      </sheetData>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calor"/>
      <sheetName val="Planeación"/>
      <sheetName val="Datos"/>
      <sheetName val="Listas"/>
      <sheetName val="Análisis de O.E."/>
      <sheetName val="Factor R."/>
      <sheetName val="Comunicaciones"/>
      <sheetName val="P. Estratégicos"/>
      <sheetName val="Producción"/>
      <sheetName val="Programación"/>
      <sheetName val="Técnica"/>
      <sheetName val="Sistemas"/>
      <sheetName val="Seg. Digital"/>
      <sheetName val="G. Documental"/>
      <sheetName val="S. Administrativos"/>
      <sheetName val="T. Humano"/>
      <sheetName val="Financiera"/>
      <sheetName val="Jurídica"/>
      <sheetName val="S. Ciudadano"/>
      <sheetName val="C. Intern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calor"/>
      <sheetName val="Planeación"/>
      <sheetName val="Datos"/>
      <sheetName val="Listas"/>
      <sheetName val="Análisis de O.E."/>
      <sheetName val="Factor R."/>
      <sheetName val="Comunicaciones"/>
      <sheetName val="P. Estratégicos"/>
      <sheetName val="Producción"/>
      <sheetName val="Programación"/>
      <sheetName val="Técnica"/>
      <sheetName val="Sistemas"/>
      <sheetName val="Seg. Digital"/>
      <sheetName val="G. Documental"/>
      <sheetName val="S. Administrativos"/>
      <sheetName val="T. Humano"/>
      <sheetName val="Financiera"/>
      <sheetName val="Jurídica"/>
      <sheetName val="S. Ciudadano"/>
      <sheetName val="C. Intern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 val="DEFINICIÓN"/>
      <sheetName val="ZONA DE RIESGO"/>
    </sheetNames>
    <sheetDataSet>
      <sheetData sheetId="0"/>
      <sheetData sheetId="1">
        <row r="6">
          <cell r="B6" t="str">
            <v>Estratégico</v>
          </cell>
          <cell r="H6" t="str">
            <v>Preventivo</v>
          </cell>
          <cell r="I6" t="str">
            <v>Si</v>
          </cell>
        </row>
        <row r="7">
          <cell r="B7" t="str">
            <v>Misional</v>
          </cell>
          <cell r="H7" t="str">
            <v>Correctivo</v>
          </cell>
          <cell r="I7" t="str">
            <v>No</v>
          </cell>
        </row>
        <row r="8">
          <cell r="B8" t="str">
            <v>Apoyo</v>
          </cell>
          <cell r="H8" t="str">
            <v>Detectivo</v>
          </cell>
        </row>
        <row r="9">
          <cell r="B9" t="str">
            <v>Control, Seguimiento y Evaluación</v>
          </cell>
        </row>
      </sheetData>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Mapa"/>
      <sheetName val="Listas"/>
      <sheetName val="Análisis de O.E."/>
      <sheetName val="Factor R."/>
    </sheetNames>
    <sheetDataSet>
      <sheetData sheetId="0"/>
      <sheetData sheetId="1"/>
      <sheetData sheetId="2">
        <row r="4">
          <cell r="A4" t="str">
            <v>Estratégico</v>
          </cell>
          <cell r="B4" t="str">
            <v>Planeación Estratégica</v>
          </cell>
          <cell r="G4" t="str">
            <v>Muy baja</v>
          </cell>
          <cell r="H4" t="str">
            <v>Leve</v>
          </cell>
          <cell r="I4" t="str">
            <v>Si</v>
          </cell>
        </row>
        <row r="5">
          <cell r="A5" t="str">
            <v>Misional</v>
          </cell>
          <cell r="B5" t="str">
            <v xml:space="preserve">Gestión de las Comunicaciones </v>
          </cell>
          <cell r="G5" t="str">
            <v>Baja</v>
          </cell>
          <cell r="H5" t="str">
            <v>Menor</v>
          </cell>
          <cell r="I5" t="str">
            <v>No</v>
          </cell>
        </row>
        <row r="6">
          <cell r="A6" t="str">
            <v>Apoyo</v>
          </cell>
          <cell r="B6" t="str">
            <v xml:space="preserve">Gestión de negocios y proyectos estratégicos </v>
          </cell>
          <cell r="G6" t="str">
            <v>Media</v>
          </cell>
          <cell r="H6" t="str">
            <v>Moderado</v>
          </cell>
        </row>
        <row r="7">
          <cell r="A7" t="str">
            <v>Control, Seguimiento y Evaluación</v>
          </cell>
          <cell r="B7" t="str">
            <v xml:space="preserve">Gestión técnica de la realización y circulación de contenidos </v>
          </cell>
          <cell r="G7" t="str">
            <v>Alta</v>
          </cell>
          <cell r="H7" t="str">
            <v>Mayor</v>
          </cell>
        </row>
        <row r="8">
          <cell r="B8" t="str">
            <v xml:space="preserve">Diseño y ejecución de la estrategia de circulación de contenidos </v>
          </cell>
          <cell r="G8" t="str">
            <v>Muy alta</v>
          </cell>
          <cell r="H8" t="str">
            <v>Catastrófico</v>
          </cell>
        </row>
        <row r="9">
          <cell r="B9" t="str">
            <v xml:space="preserve">Producción de contenidos </v>
          </cell>
        </row>
        <row r="10">
          <cell r="B10" t="str">
            <v xml:space="preserve">Gestión digital para la creación, circulación y optimización de contenidos </v>
          </cell>
        </row>
        <row r="11">
          <cell r="B11" t="str">
            <v xml:space="preserve">Gestión Financiera y Facturación </v>
          </cell>
        </row>
        <row r="12">
          <cell r="B12" t="str">
            <v xml:space="preserve">Gestión Jurídica, contractual y control disciplinario </v>
          </cell>
        </row>
        <row r="13">
          <cell r="B13" t="str">
            <v xml:space="preserve">Gestión de recursos administrativos </v>
          </cell>
        </row>
        <row r="14">
          <cell r="B14" t="str">
            <v>Gestión del Talento Humano</v>
          </cell>
        </row>
        <row r="15">
          <cell r="B15" t="str">
            <v>Servicio al Ciudadano</v>
          </cell>
        </row>
        <row r="16">
          <cell r="B16" t="str">
            <v xml:space="preserve">Control, Seguimiento y Evaluación </v>
          </cell>
        </row>
      </sheetData>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Mapa"/>
      <sheetName val="Listas"/>
      <sheetName val="Análisis de O.E."/>
      <sheetName val="Factor R."/>
    </sheetNames>
    <sheetDataSet>
      <sheetData sheetId="0"/>
      <sheetData sheetId="1"/>
      <sheetData sheetId="2">
        <row r="4">
          <cell r="A4" t="str">
            <v>Estratégico</v>
          </cell>
          <cell r="B4" t="str">
            <v>Planeación Estratégica</v>
          </cell>
          <cell r="G4" t="str">
            <v>Muy baja</v>
          </cell>
          <cell r="H4" t="str">
            <v>Leve</v>
          </cell>
          <cell r="I4" t="str">
            <v>Si</v>
          </cell>
        </row>
        <row r="5">
          <cell r="A5" t="str">
            <v>Misional</v>
          </cell>
          <cell r="B5" t="str">
            <v xml:space="preserve">Gestión de las Comunicaciones </v>
          </cell>
          <cell r="G5" t="str">
            <v>Baja</v>
          </cell>
          <cell r="H5" t="str">
            <v>Menor</v>
          </cell>
          <cell r="I5" t="str">
            <v>No</v>
          </cell>
        </row>
        <row r="6">
          <cell r="A6" t="str">
            <v>Apoyo</v>
          </cell>
          <cell r="B6" t="str">
            <v xml:space="preserve">Gestión de negocios y proyectos estratégicos </v>
          </cell>
          <cell r="G6" t="str">
            <v>Media</v>
          </cell>
          <cell r="H6" t="str">
            <v>Moderado</v>
          </cell>
        </row>
        <row r="7">
          <cell r="A7" t="str">
            <v>Control, Seguimiento y Evaluación</v>
          </cell>
          <cell r="B7" t="str">
            <v xml:space="preserve">Gestión técnica de la realización y circulación de contenidos </v>
          </cell>
          <cell r="G7" t="str">
            <v>Alta</v>
          </cell>
          <cell r="H7" t="str">
            <v>Mayor</v>
          </cell>
        </row>
        <row r="8">
          <cell r="B8" t="str">
            <v xml:space="preserve">Diseño y ejecución de la estrategia de circulación de contenidos </v>
          </cell>
          <cell r="G8" t="str">
            <v>Muy alta</v>
          </cell>
          <cell r="H8" t="str">
            <v>Catastrófico</v>
          </cell>
        </row>
        <row r="9">
          <cell r="B9" t="str">
            <v xml:space="preserve">Producción de contenidos </v>
          </cell>
        </row>
        <row r="10">
          <cell r="B10" t="str">
            <v xml:space="preserve">Gestión digital para la creación, circulación y optimización de contenidos </v>
          </cell>
        </row>
        <row r="11">
          <cell r="B11" t="str">
            <v xml:space="preserve">Gestión Financiera y Facturación </v>
          </cell>
        </row>
        <row r="12">
          <cell r="B12" t="str">
            <v xml:space="preserve">Gestión Jurídica, contractual y control disciplinario </v>
          </cell>
        </row>
        <row r="13">
          <cell r="B13" t="str">
            <v xml:space="preserve">Gestión de recursos administrativos </v>
          </cell>
        </row>
        <row r="14">
          <cell r="B14" t="str">
            <v>Gestión del Talento Humano</v>
          </cell>
        </row>
        <row r="15">
          <cell r="B15" t="str">
            <v>Servicio al Ciudadano</v>
          </cell>
        </row>
        <row r="16">
          <cell r="B16" t="str">
            <v xml:space="preserve">Control, Seguimiento y Evaluación </v>
          </cell>
        </row>
      </sheetData>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Mapa"/>
      <sheetName val="Listas"/>
      <sheetName val="Análisis de O.E."/>
      <sheetName val="Factor R."/>
    </sheetNames>
    <sheetDataSet>
      <sheetData sheetId="0"/>
      <sheetData sheetId="1"/>
      <sheetData sheetId="2">
        <row r="4">
          <cell r="A4" t="str">
            <v>Estratégico</v>
          </cell>
          <cell r="B4" t="str">
            <v>Planeación Estratégica</v>
          </cell>
          <cell r="G4" t="str">
            <v>Muy baja</v>
          </cell>
          <cell r="H4" t="str">
            <v>Leve</v>
          </cell>
          <cell r="I4" t="str">
            <v>Si</v>
          </cell>
        </row>
        <row r="5">
          <cell r="A5" t="str">
            <v>Misional</v>
          </cell>
          <cell r="B5" t="str">
            <v xml:space="preserve">Gestión de las Comunicaciones </v>
          </cell>
          <cell r="G5" t="str">
            <v>Baja</v>
          </cell>
          <cell r="H5" t="str">
            <v>Menor</v>
          </cell>
          <cell r="I5" t="str">
            <v>No</v>
          </cell>
        </row>
        <row r="6">
          <cell r="A6" t="str">
            <v>Apoyo</v>
          </cell>
          <cell r="B6" t="str">
            <v xml:space="preserve">Gestión de negocios y proyectos estratégicos </v>
          </cell>
          <cell r="G6" t="str">
            <v>Media</v>
          </cell>
          <cell r="H6" t="str">
            <v>Moderado</v>
          </cell>
        </row>
        <row r="7">
          <cell r="A7" t="str">
            <v>Control, Seguimiento y Evaluación</v>
          </cell>
          <cell r="B7" t="str">
            <v xml:space="preserve">Gestión técnica de la realización y circulación de contenidos </v>
          </cell>
          <cell r="G7" t="str">
            <v>Alta</v>
          </cell>
          <cell r="H7" t="str">
            <v>Mayor</v>
          </cell>
        </row>
        <row r="8">
          <cell r="B8" t="str">
            <v xml:space="preserve">Diseño y ejecución de la estrategia de circulación de contenidos </v>
          </cell>
          <cell r="G8" t="str">
            <v>Muy alta</v>
          </cell>
          <cell r="H8" t="str">
            <v>Catastrófico</v>
          </cell>
        </row>
        <row r="9">
          <cell r="B9" t="str">
            <v xml:space="preserve">Producción de contenidos </v>
          </cell>
        </row>
        <row r="10">
          <cell r="B10" t="str">
            <v xml:space="preserve">Gestión digital para la creación, circulación y optimización de contenidos </v>
          </cell>
        </row>
        <row r="11">
          <cell r="B11" t="str">
            <v xml:space="preserve">Gestión Financiera y Facturación </v>
          </cell>
        </row>
        <row r="12">
          <cell r="B12" t="str">
            <v xml:space="preserve">Gestión Jurídica, contractual y control disciplinario </v>
          </cell>
        </row>
        <row r="13">
          <cell r="B13" t="str">
            <v xml:space="preserve">Gestión de recursos administrativos </v>
          </cell>
        </row>
        <row r="14">
          <cell r="B14" t="str">
            <v>Gestión del Talento Humano</v>
          </cell>
        </row>
        <row r="15">
          <cell r="B15" t="str">
            <v>Servicio al Ciudadano</v>
          </cell>
        </row>
        <row r="16">
          <cell r="B16" t="str">
            <v xml:space="preserve">Control, Seguimiento y Evaluación </v>
          </cell>
        </row>
      </sheetData>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Mapa"/>
      <sheetName val="Listas"/>
      <sheetName val="Análisis de O.E."/>
      <sheetName val="Factor R."/>
    </sheetNames>
    <sheetDataSet>
      <sheetData sheetId="0"/>
      <sheetData sheetId="1"/>
      <sheetData sheetId="2">
        <row r="4">
          <cell r="A4" t="str">
            <v>Estratégico</v>
          </cell>
          <cell r="B4" t="str">
            <v>Planeación Estratégica</v>
          </cell>
          <cell r="G4" t="str">
            <v>Muy baja</v>
          </cell>
          <cell r="H4" t="str">
            <v>Leve</v>
          </cell>
          <cell r="I4" t="str">
            <v>Si</v>
          </cell>
        </row>
        <row r="5">
          <cell r="A5" t="str">
            <v>Misional</v>
          </cell>
          <cell r="B5" t="str">
            <v xml:space="preserve">Gestión de las Comunicaciones </v>
          </cell>
          <cell r="G5" t="str">
            <v>Baja</v>
          </cell>
          <cell r="H5" t="str">
            <v>Menor</v>
          </cell>
          <cell r="I5" t="str">
            <v>No</v>
          </cell>
        </row>
        <row r="6">
          <cell r="A6" t="str">
            <v>Apoyo</v>
          </cell>
          <cell r="B6" t="str">
            <v xml:space="preserve">Gestión de negocios y proyectos estratégicos </v>
          </cell>
          <cell r="G6" t="str">
            <v>Media</v>
          </cell>
          <cell r="H6" t="str">
            <v>Moderado</v>
          </cell>
        </row>
        <row r="7">
          <cell r="A7" t="str">
            <v>Control, Seguimiento y Evaluación</v>
          </cell>
          <cell r="B7" t="str">
            <v xml:space="preserve">Gestión técnica de la realización y circulación de contenidos </v>
          </cell>
          <cell r="G7" t="str">
            <v>Alta</v>
          </cell>
          <cell r="H7" t="str">
            <v>Mayor</v>
          </cell>
        </row>
        <row r="8">
          <cell r="B8" t="str">
            <v xml:space="preserve">Diseño y ejecución de la estrategia de circulación de contenidos </v>
          </cell>
          <cell r="G8" t="str">
            <v>Muy alta</v>
          </cell>
          <cell r="H8" t="str">
            <v>Catastrófico</v>
          </cell>
        </row>
        <row r="9">
          <cell r="B9" t="str">
            <v xml:space="preserve">Producción de contenidos </v>
          </cell>
        </row>
        <row r="10">
          <cell r="B10" t="str">
            <v xml:space="preserve">Gestión digital para la creación, circulación y optimización de contenidos </v>
          </cell>
        </row>
        <row r="11">
          <cell r="B11" t="str">
            <v xml:space="preserve">Gestión Financiera y Facturación </v>
          </cell>
        </row>
        <row r="12">
          <cell r="B12" t="str">
            <v xml:space="preserve">Gestión Jurídica, contractual y control disciplinario </v>
          </cell>
        </row>
        <row r="13">
          <cell r="B13" t="str">
            <v xml:space="preserve">Gestión de recursos administrativos </v>
          </cell>
        </row>
        <row r="14">
          <cell r="B14" t="str">
            <v>Gestión del Talento Humano</v>
          </cell>
        </row>
        <row r="15">
          <cell r="B15" t="str">
            <v>Servicio al Ciudadano</v>
          </cell>
        </row>
        <row r="16">
          <cell r="B16" t="str">
            <v xml:space="preserve">Control, Seguimiento y Evaluación </v>
          </cell>
        </row>
      </sheetData>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 val="Análisis de O.E."/>
      <sheetName val="Factor R."/>
      <sheetName val="Mapa"/>
    </sheetNames>
    <sheetDataSet>
      <sheetData sheetId="0"/>
      <sheetData sheetId="1">
        <row r="4">
          <cell r="A4" t="str">
            <v>Estratégico</v>
          </cell>
          <cell r="B4" t="str">
            <v>Planeación Estratégica</v>
          </cell>
          <cell r="G4" t="str">
            <v>Muy baja</v>
          </cell>
          <cell r="H4" t="str">
            <v>Leve</v>
          </cell>
        </row>
        <row r="5">
          <cell r="A5" t="str">
            <v>Misional</v>
          </cell>
          <cell r="B5" t="str">
            <v xml:space="preserve">Gestión de las Comunicaciones </v>
          </cell>
          <cell r="G5" t="str">
            <v>Baja</v>
          </cell>
          <cell r="H5" t="str">
            <v>Menor</v>
          </cell>
        </row>
        <row r="6">
          <cell r="A6" t="str">
            <v>Apoyo</v>
          </cell>
          <cell r="B6" t="str">
            <v xml:space="preserve">Gestión de negocios y proyectos estratégicos </v>
          </cell>
          <cell r="G6" t="str">
            <v>Media</v>
          </cell>
          <cell r="H6" t="str">
            <v>Moderado</v>
          </cell>
        </row>
        <row r="7">
          <cell r="A7" t="str">
            <v>Control, Seguimiento y Evaluación</v>
          </cell>
          <cell r="B7" t="str">
            <v xml:space="preserve">Gestión técnica de la realización y circulación de contenidos </v>
          </cell>
          <cell r="G7" t="str">
            <v>Alta</v>
          </cell>
          <cell r="H7" t="str">
            <v>Mayor</v>
          </cell>
        </row>
        <row r="8">
          <cell r="B8" t="str">
            <v xml:space="preserve">Diseño y ejecución de la estrategia de circulación de contenidos </v>
          </cell>
          <cell r="G8" t="str">
            <v>Muy alta</v>
          </cell>
          <cell r="H8" t="str">
            <v>Catastrófico</v>
          </cell>
        </row>
        <row r="9">
          <cell r="B9" t="str">
            <v xml:space="preserve">Producción de contenidos </v>
          </cell>
        </row>
        <row r="10">
          <cell r="B10" t="str">
            <v xml:space="preserve">Gestión digital para la creación, circulación y optimización de contenidos </v>
          </cell>
        </row>
        <row r="11">
          <cell r="B11" t="str">
            <v xml:space="preserve">Gestión Financiera y Facturación </v>
          </cell>
        </row>
        <row r="12">
          <cell r="B12" t="str">
            <v xml:space="preserve">Gestión Jurídica, contractual y control disciplinario </v>
          </cell>
        </row>
        <row r="13">
          <cell r="B13" t="str">
            <v xml:space="preserve">Gestión de recursos administrativos </v>
          </cell>
        </row>
        <row r="14">
          <cell r="B14" t="str">
            <v>Gestión del Talento Humano</v>
          </cell>
        </row>
        <row r="15">
          <cell r="B15" t="str">
            <v>Servicio al Ciudadano</v>
          </cell>
        </row>
        <row r="16">
          <cell r="B16" t="str">
            <v xml:space="preserve">Control, Seguimiento y Evaluación </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Mapa"/>
      <sheetName val="Listas"/>
      <sheetName val="Análisis de O.E."/>
      <sheetName val="Factor R."/>
    </sheetNames>
    <sheetDataSet>
      <sheetData sheetId="0"/>
      <sheetData sheetId="1"/>
      <sheetData sheetId="2">
        <row r="4">
          <cell r="A4" t="str">
            <v>Estratégico</v>
          </cell>
          <cell r="B4" t="str">
            <v>Planeación Estratégica</v>
          </cell>
          <cell r="G4" t="str">
            <v>Muy baja</v>
          </cell>
          <cell r="H4" t="str">
            <v>Leve</v>
          </cell>
          <cell r="I4" t="str">
            <v>Si</v>
          </cell>
        </row>
        <row r="5">
          <cell r="A5" t="str">
            <v>Misional</v>
          </cell>
          <cell r="B5" t="str">
            <v xml:space="preserve">Gestión de las Comunicaciones </v>
          </cell>
          <cell r="G5" t="str">
            <v>Baja</v>
          </cell>
          <cell r="H5" t="str">
            <v>Menor</v>
          </cell>
          <cell r="I5" t="str">
            <v>No</v>
          </cell>
        </row>
        <row r="6">
          <cell r="A6" t="str">
            <v>Apoyo</v>
          </cell>
          <cell r="B6" t="str">
            <v xml:space="preserve">Gestión de negocios y proyectos estratégicos </v>
          </cell>
          <cell r="G6" t="str">
            <v>Media</v>
          </cell>
          <cell r="H6" t="str">
            <v>Moderado</v>
          </cell>
        </row>
        <row r="7">
          <cell r="A7" t="str">
            <v>Control, Seguimiento y Evaluación</v>
          </cell>
          <cell r="B7" t="str">
            <v xml:space="preserve">Gestión técnica de la realización y circulación de contenidos </v>
          </cell>
          <cell r="G7" t="str">
            <v>Alta</v>
          </cell>
          <cell r="H7" t="str">
            <v>Mayor</v>
          </cell>
        </row>
        <row r="8">
          <cell r="B8" t="str">
            <v xml:space="preserve">Diseño y ejecución de la estrategia de circulación de contenidos </v>
          </cell>
          <cell r="G8" t="str">
            <v>Muy alta</v>
          </cell>
          <cell r="H8" t="str">
            <v>Catastrófico</v>
          </cell>
        </row>
        <row r="9">
          <cell r="B9" t="str">
            <v xml:space="preserve">Producción de contenidos </v>
          </cell>
        </row>
        <row r="10">
          <cell r="B10" t="str">
            <v xml:space="preserve">Gestión digital para la creación, circulación y optimización de contenidos </v>
          </cell>
        </row>
        <row r="11">
          <cell r="B11" t="str">
            <v xml:space="preserve">Gestión Financiera y Facturación </v>
          </cell>
        </row>
        <row r="12">
          <cell r="B12" t="str">
            <v xml:space="preserve">Gestión Jurídica, contractual y control disciplinario </v>
          </cell>
        </row>
        <row r="13">
          <cell r="B13" t="str">
            <v xml:space="preserve">Gestión de recursos administrativos </v>
          </cell>
        </row>
        <row r="14">
          <cell r="B14" t="str">
            <v>Gestión del Talento Humano</v>
          </cell>
        </row>
        <row r="15">
          <cell r="B15" t="str">
            <v>Servicio al Ciudadano</v>
          </cell>
        </row>
        <row r="16">
          <cell r="B16" t="str">
            <v xml:space="preserve">Control, Seguimiento y Evaluación </v>
          </cell>
        </row>
      </sheetData>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Mapa"/>
      <sheetName val="Listas"/>
      <sheetName val="Análisis de O.E."/>
      <sheetName val="Factor R."/>
    </sheetNames>
    <sheetDataSet>
      <sheetData sheetId="0"/>
      <sheetData sheetId="1"/>
      <sheetData sheetId="2">
        <row r="4">
          <cell r="A4" t="str">
            <v>Estratégico</v>
          </cell>
          <cell r="B4" t="str">
            <v>Planeación Estratégica</v>
          </cell>
          <cell r="G4" t="str">
            <v>Muy baja</v>
          </cell>
          <cell r="H4" t="str">
            <v>Leve</v>
          </cell>
          <cell r="I4" t="str">
            <v>Si</v>
          </cell>
        </row>
        <row r="5">
          <cell r="A5" t="str">
            <v>Misional</v>
          </cell>
          <cell r="B5" t="str">
            <v xml:space="preserve">Gestión de las Comunicaciones </v>
          </cell>
          <cell r="G5" t="str">
            <v>Baja</v>
          </cell>
          <cell r="H5" t="str">
            <v>Menor</v>
          </cell>
          <cell r="I5" t="str">
            <v>No</v>
          </cell>
        </row>
        <row r="6">
          <cell r="A6" t="str">
            <v>Apoyo</v>
          </cell>
          <cell r="B6" t="str">
            <v xml:space="preserve">Gestión de negocios y proyectos estratégicos </v>
          </cell>
          <cell r="G6" t="str">
            <v>Media</v>
          </cell>
          <cell r="H6" t="str">
            <v>Moderado</v>
          </cell>
        </row>
        <row r="7">
          <cell r="A7" t="str">
            <v>Control, Seguimiento y Evaluación</v>
          </cell>
          <cell r="B7" t="str">
            <v xml:space="preserve">Gestión técnica de la realización y circulación de contenidos </v>
          </cell>
          <cell r="G7" t="str">
            <v>Alta</v>
          </cell>
          <cell r="H7" t="str">
            <v>Mayor</v>
          </cell>
        </row>
        <row r="8">
          <cell r="B8" t="str">
            <v xml:space="preserve">Diseño y ejecución de la estrategia de circulación de contenidos </v>
          </cell>
          <cell r="G8" t="str">
            <v>Muy alta</v>
          </cell>
          <cell r="H8" t="str">
            <v>Catastrófico</v>
          </cell>
        </row>
        <row r="9">
          <cell r="B9" t="str">
            <v xml:space="preserve">Producción de contenidos </v>
          </cell>
        </row>
        <row r="10">
          <cell r="B10" t="str">
            <v xml:space="preserve">Gestión digital para la creación, circulación y optimización de contenidos </v>
          </cell>
        </row>
        <row r="11">
          <cell r="B11" t="str">
            <v xml:space="preserve">Gestión Financiera y Facturación </v>
          </cell>
        </row>
        <row r="12">
          <cell r="B12" t="str">
            <v xml:space="preserve">Gestión Jurídica, contractual y control disciplinario </v>
          </cell>
        </row>
        <row r="13">
          <cell r="B13" t="str">
            <v xml:space="preserve">Gestión de recursos administrativos </v>
          </cell>
        </row>
        <row r="14">
          <cell r="B14" t="str">
            <v>Gestión del Talento Humano</v>
          </cell>
        </row>
        <row r="15">
          <cell r="B15" t="str">
            <v>Servicio al Ciudadano</v>
          </cell>
        </row>
        <row r="16">
          <cell r="B16" t="str">
            <v xml:space="preserve">Control, Seguimiento y Evaluación </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docs.google.com/presentation/d/1viCUZxGPwswRlFeOL-hsIqsW8fao4izsJzxxMQ-Kok0/edit?usp=sharing"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H25"/>
  <sheetViews>
    <sheetView zoomScale="85" zoomScaleNormal="85" workbookViewId="0">
      <selection activeCell="A6" sqref="A6"/>
    </sheetView>
  </sheetViews>
  <sheetFormatPr baseColWidth="10" defaultColWidth="9.88671875" defaultRowHeight="13.5" customHeight="1"/>
  <cols>
    <col min="1" max="1" width="4.33203125" style="1" customWidth="1"/>
    <col min="2" max="2" width="19.109375" style="1" customWidth="1"/>
    <col min="3" max="7" width="18.33203125" style="1" customWidth="1"/>
    <col min="8" max="16384" width="9.88671875" style="1"/>
  </cols>
  <sheetData>
    <row r="2" spans="1:8" ht="37.5" customHeight="1">
      <c r="A2" s="430" t="s">
        <v>96</v>
      </c>
      <c r="B2" s="430"/>
      <c r="C2" s="430"/>
      <c r="D2" s="430"/>
      <c r="E2" s="430"/>
      <c r="F2" s="430"/>
      <c r="G2" s="430"/>
    </row>
    <row r="3" spans="1:8" ht="8.25" customHeight="1"/>
    <row r="4" spans="1:8" ht="13.5" customHeight="1">
      <c r="E4" s="438" t="s">
        <v>46</v>
      </c>
      <c r="F4" s="438"/>
      <c r="G4" s="438"/>
    </row>
    <row r="5" spans="1:8" ht="6" customHeight="1">
      <c r="D5" s="2"/>
      <c r="H5" s="3"/>
    </row>
    <row r="6" spans="1:8" ht="6" customHeight="1" thickBot="1"/>
    <row r="7" spans="1:8" ht="20.25" customHeight="1">
      <c r="A7" s="439" t="s">
        <v>3</v>
      </c>
      <c r="B7" s="4" t="s">
        <v>202</v>
      </c>
      <c r="C7" s="5">
        <v>5</v>
      </c>
      <c r="D7" s="6">
        <v>10</v>
      </c>
      <c r="E7" s="7">
        <v>15</v>
      </c>
      <c r="F7" s="8">
        <v>20</v>
      </c>
      <c r="G7" s="9">
        <v>25</v>
      </c>
    </row>
    <row r="8" spans="1:8" ht="20.25" customHeight="1">
      <c r="A8" s="439"/>
      <c r="B8" s="4" t="s">
        <v>201</v>
      </c>
      <c r="C8" s="5">
        <v>4</v>
      </c>
      <c r="D8" s="6">
        <v>8</v>
      </c>
      <c r="E8" s="10">
        <v>12</v>
      </c>
      <c r="F8" s="11">
        <v>16</v>
      </c>
      <c r="G8" s="12">
        <v>20</v>
      </c>
    </row>
    <row r="9" spans="1:8" ht="20.25" customHeight="1">
      <c r="A9" s="439"/>
      <c r="B9" s="4" t="s">
        <v>200</v>
      </c>
      <c r="C9" s="5">
        <v>3</v>
      </c>
      <c r="D9" s="13">
        <v>6</v>
      </c>
      <c r="E9" s="10">
        <v>9</v>
      </c>
      <c r="F9" s="14">
        <v>12</v>
      </c>
      <c r="G9" s="12">
        <v>15</v>
      </c>
    </row>
    <row r="10" spans="1:8" ht="20.25" customHeight="1">
      <c r="A10" s="439"/>
      <c r="B10" s="4" t="s">
        <v>199</v>
      </c>
      <c r="C10" s="15">
        <v>2</v>
      </c>
      <c r="D10" s="13">
        <v>4</v>
      </c>
      <c r="E10" s="16">
        <v>6</v>
      </c>
      <c r="F10" s="14">
        <v>8</v>
      </c>
      <c r="G10" s="17">
        <v>10</v>
      </c>
    </row>
    <row r="11" spans="1:8" ht="20.25" customHeight="1" thickBot="1">
      <c r="A11" s="439"/>
      <c r="B11" s="4" t="s">
        <v>198</v>
      </c>
      <c r="C11" s="15">
        <v>1</v>
      </c>
      <c r="D11" s="18">
        <v>2</v>
      </c>
      <c r="E11" s="19">
        <v>3</v>
      </c>
      <c r="F11" s="20">
        <v>4</v>
      </c>
      <c r="G11" s="21">
        <v>5</v>
      </c>
    </row>
    <row r="12" spans="1:8" ht="18" customHeight="1">
      <c r="B12" s="440"/>
      <c r="C12" s="4" t="s">
        <v>203</v>
      </c>
      <c r="D12" s="4" t="s">
        <v>4</v>
      </c>
      <c r="E12" s="22" t="s">
        <v>5</v>
      </c>
      <c r="F12" s="22" t="s">
        <v>6</v>
      </c>
      <c r="G12" s="22" t="s">
        <v>7</v>
      </c>
    </row>
    <row r="13" spans="1:8" ht="22.5" customHeight="1">
      <c r="B13" s="440"/>
      <c r="C13" s="441" t="s">
        <v>8</v>
      </c>
      <c r="D13" s="442"/>
      <c r="E13" s="442"/>
      <c r="F13" s="442"/>
      <c r="G13" s="443"/>
    </row>
    <row r="14" spans="1:8" ht="13.5" customHeight="1">
      <c r="B14" s="23"/>
      <c r="C14" s="24"/>
      <c r="D14" s="24"/>
      <c r="E14" s="24"/>
    </row>
    <row r="15" spans="1:8" ht="13.5" customHeight="1" thickBot="1">
      <c r="B15" s="23"/>
      <c r="C15" s="24"/>
      <c r="D15" s="24"/>
      <c r="E15" s="24"/>
    </row>
    <row r="16" spans="1:8" ht="13.5" customHeight="1" thickBot="1">
      <c r="B16" s="435" t="s">
        <v>41</v>
      </c>
      <c r="C16" s="436"/>
      <c r="D16" s="436"/>
      <c r="E16" s="436"/>
      <c r="F16" s="436"/>
      <c r="G16" s="437"/>
    </row>
    <row r="17" spans="2:7" ht="13.5" customHeight="1">
      <c r="B17" s="29" t="s">
        <v>37</v>
      </c>
      <c r="C17" s="30" t="s">
        <v>17</v>
      </c>
      <c r="D17" s="444" t="s">
        <v>42</v>
      </c>
      <c r="E17" s="444"/>
      <c r="F17" s="444"/>
      <c r="G17" s="445"/>
    </row>
    <row r="18" spans="2:7" ht="13.5" customHeight="1">
      <c r="B18" s="31" t="s">
        <v>38</v>
      </c>
      <c r="C18" s="27" t="s">
        <v>22</v>
      </c>
      <c r="D18" s="431" t="s">
        <v>43</v>
      </c>
      <c r="E18" s="431"/>
      <c r="F18" s="431"/>
      <c r="G18" s="432"/>
    </row>
    <row r="19" spans="2:7" ht="13.5" customHeight="1">
      <c r="B19" s="32" t="s">
        <v>39</v>
      </c>
      <c r="C19" s="27" t="s">
        <v>25</v>
      </c>
      <c r="D19" s="431" t="s">
        <v>44</v>
      </c>
      <c r="E19" s="431"/>
      <c r="F19" s="431"/>
      <c r="G19" s="432"/>
    </row>
    <row r="20" spans="2:7" ht="13.5" customHeight="1" thickBot="1">
      <c r="B20" s="33" t="s">
        <v>40</v>
      </c>
      <c r="C20" s="28" t="s">
        <v>28</v>
      </c>
      <c r="D20" s="433" t="s">
        <v>45</v>
      </c>
      <c r="E20" s="433"/>
      <c r="F20" s="433"/>
      <c r="G20" s="434"/>
    </row>
    <row r="21" spans="2:7" ht="13.5" customHeight="1">
      <c r="B21" s="25"/>
      <c r="C21" s="26"/>
      <c r="D21" s="26"/>
      <c r="E21" s="24"/>
    </row>
    <row r="22" spans="2:7" ht="75.75" customHeight="1">
      <c r="B22" s="428" t="s">
        <v>101</v>
      </c>
      <c r="C22" s="35" t="s">
        <v>104</v>
      </c>
      <c r="D22" s="47">
        <v>25</v>
      </c>
      <c r="E22" s="427" t="s">
        <v>204</v>
      </c>
      <c r="F22" s="427"/>
      <c r="G22" s="427"/>
    </row>
    <row r="23" spans="2:7" ht="75.75" customHeight="1">
      <c r="B23" s="429"/>
      <c r="C23" s="35" t="s">
        <v>105</v>
      </c>
      <c r="D23" s="43">
        <v>15</v>
      </c>
      <c r="E23" s="427" t="s">
        <v>205</v>
      </c>
      <c r="F23" s="427"/>
      <c r="G23" s="427"/>
    </row>
    <row r="24" spans="2:7" ht="75.75" customHeight="1">
      <c r="B24" s="35" t="s">
        <v>102</v>
      </c>
      <c r="C24" s="426">
        <v>2</v>
      </c>
      <c r="D24" s="426"/>
      <c r="E24" s="427" t="s">
        <v>206</v>
      </c>
      <c r="F24" s="427"/>
      <c r="G24" s="427"/>
    </row>
    <row r="25" spans="2:7" ht="75.75" customHeight="1">
      <c r="B25" s="35" t="s">
        <v>103</v>
      </c>
      <c r="C25" s="426">
        <v>6</v>
      </c>
      <c r="D25" s="426"/>
      <c r="E25" s="427" t="s">
        <v>207</v>
      </c>
      <c r="F25" s="427"/>
      <c r="G25" s="427"/>
    </row>
  </sheetData>
  <mergeCells count="17">
    <mergeCell ref="A2:G2"/>
    <mergeCell ref="D19:G19"/>
    <mergeCell ref="D20:G20"/>
    <mergeCell ref="B16:G16"/>
    <mergeCell ref="E4:G4"/>
    <mergeCell ref="A7:A11"/>
    <mergeCell ref="B12:B13"/>
    <mergeCell ref="C13:G13"/>
    <mergeCell ref="D17:G17"/>
    <mergeCell ref="D18:G18"/>
    <mergeCell ref="C24:D24"/>
    <mergeCell ref="C25:D25"/>
    <mergeCell ref="E24:G24"/>
    <mergeCell ref="E25:G25"/>
    <mergeCell ref="B22:B23"/>
    <mergeCell ref="E22:G22"/>
    <mergeCell ref="E23:G23"/>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EE3CB-0A63-47BE-88DE-D6B3861A175A}">
  <sheetPr codeName="Hoja9"/>
  <dimension ref="A1:BD11"/>
  <sheetViews>
    <sheetView zoomScaleNormal="100" zoomScaleSheetLayoutView="85" workbookViewId="0">
      <selection activeCell="A11" sqref="A11"/>
    </sheetView>
  </sheetViews>
  <sheetFormatPr baseColWidth="10" defaultColWidth="11.44140625" defaultRowHeight="10.199999999999999"/>
  <cols>
    <col min="1" max="1" width="14.33203125" style="64" customWidth="1"/>
    <col min="2" max="2" width="15.6640625" style="64" customWidth="1"/>
    <col min="3" max="3" width="26.33203125" style="64" customWidth="1"/>
    <col min="4" max="4" width="36.44140625" style="64" customWidth="1"/>
    <col min="5" max="5" width="10.33203125" style="64" customWidth="1"/>
    <col min="6" max="6" width="13.109375" style="64" customWidth="1"/>
    <col min="7" max="7" width="14.33203125" style="64" customWidth="1"/>
    <col min="8" max="8" width="11.6640625" style="64" customWidth="1"/>
    <col min="9" max="10" width="20.44140625" style="64" customWidth="1"/>
    <col min="11" max="11" width="30.6640625" style="64" customWidth="1"/>
    <col min="12" max="12" width="14.33203125" style="64" customWidth="1"/>
    <col min="13" max="13" width="15.109375" style="64" customWidth="1"/>
    <col min="14" max="14" width="14.33203125" style="64" customWidth="1"/>
    <col min="15" max="15" width="20.33203125" style="64" customWidth="1"/>
    <col min="16" max="16" width="4.33203125" style="64" customWidth="1"/>
    <col min="17" max="17" width="6.109375" style="64" customWidth="1"/>
    <col min="18" max="18" width="14.88671875" style="64" customWidth="1"/>
    <col min="19" max="19" width="4.33203125" style="64" customWidth="1"/>
    <col min="20" max="20" width="5.33203125" style="64" customWidth="1"/>
    <col min="21" max="22" width="12.6640625" style="64" customWidth="1"/>
    <col min="23" max="23" width="21.44140625" style="64" customWidth="1"/>
    <col min="24" max="24" width="37.109375" style="64" customWidth="1"/>
    <col min="25" max="25" width="33.44140625" style="64" customWidth="1"/>
    <col min="26" max="26" width="7.44140625" style="64" customWidth="1"/>
    <col min="27" max="27" width="9.33203125" style="64" customWidth="1"/>
    <col min="28" max="28" width="11" style="64" customWidth="1"/>
    <col min="29" max="30" width="16.6640625" style="64" customWidth="1"/>
    <col min="31" max="31" width="15.6640625" style="64" customWidth="1"/>
    <col min="32" max="32" width="13.109375" style="64" customWidth="1"/>
    <col min="33" max="33" width="11.6640625" style="64" customWidth="1"/>
    <col min="34" max="34" width="13.44140625" style="64" customWidth="1"/>
    <col min="35" max="36" width="5.33203125" style="64" customWidth="1"/>
    <col min="37" max="37" width="12.33203125" style="64" customWidth="1"/>
    <col min="38" max="39" width="5.33203125" style="64" customWidth="1"/>
    <col min="40" max="40" width="12.88671875" style="64" customWidth="1"/>
    <col min="41" max="41" width="13.109375" style="64" customWidth="1"/>
    <col min="42" max="42" width="14" style="64" customWidth="1"/>
    <col min="43" max="43" width="42.44140625" style="64" customWidth="1"/>
    <col min="44" max="44" width="28.33203125" style="64" customWidth="1"/>
    <col min="45" max="45" width="15.6640625" style="64" customWidth="1"/>
    <col min="46" max="46" width="17.6640625" style="64" customWidth="1"/>
    <col min="47" max="47" width="17.6640625" style="125" customWidth="1"/>
    <col min="48" max="48" width="16.44140625" style="125" customWidth="1"/>
    <col min="49" max="49" width="22.44140625" style="64" customWidth="1"/>
    <col min="50" max="50" width="17.6640625" style="64" customWidth="1"/>
    <col min="51" max="51" width="40.6640625" style="64" customWidth="1"/>
    <col min="52" max="54" width="17.6640625" style="64" customWidth="1"/>
    <col min="55" max="55" width="50.44140625" style="64" customWidth="1"/>
    <col min="56" max="56" width="17.6640625" style="64" customWidth="1"/>
    <col min="57" max="16384" width="11.44140625" style="64"/>
  </cols>
  <sheetData>
    <row r="1" spans="1:56" s="143" customFormat="1" ht="18" customHeight="1">
      <c r="A1" s="624"/>
      <c r="B1" s="625"/>
      <c r="C1" s="451" t="s">
        <v>688</v>
      </c>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3"/>
      <c r="AD1" s="631"/>
      <c r="AE1" s="632"/>
      <c r="AF1" s="631"/>
      <c r="AG1" s="632"/>
      <c r="AH1" s="451" t="s">
        <v>688</v>
      </c>
      <c r="AI1" s="540"/>
      <c r="AJ1" s="540"/>
      <c r="AK1" s="540"/>
      <c r="AL1" s="540"/>
      <c r="AM1" s="540"/>
      <c r="AN1" s="540"/>
      <c r="AO1" s="540"/>
      <c r="AP1" s="540"/>
      <c r="AQ1" s="540"/>
      <c r="AR1" s="540"/>
      <c r="AS1" s="540"/>
      <c r="AT1" s="540"/>
      <c r="AU1" s="540"/>
      <c r="AV1" s="540"/>
      <c r="AW1" s="540"/>
      <c r="AX1" s="540"/>
      <c r="AY1" s="540"/>
      <c r="AZ1" s="540"/>
      <c r="BA1" s="540"/>
      <c r="BB1" s="540"/>
      <c r="BC1" s="541"/>
      <c r="BD1" s="645"/>
    </row>
    <row r="2" spans="1:56" s="143" customFormat="1" ht="18" customHeight="1">
      <c r="A2" s="626"/>
      <c r="B2" s="627"/>
      <c r="C2" s="454"/>
      <c r="D2" s="455"/>
      <c r="E2" s="455"/>
      <c r="F2" s="455"/>
      <c r="G2" s="455"/>
      <c r="H2" s="455"/>
      <c r="I2" s="455"/>
      <c r="J2" s="455"/>
      <c r="K2" s="455"/>
      <c r="L2" s="455"/>
      <c r="M2" s="455"/>
      <c r="N2" s="455"/>
      <c r="O2" s="455"/>
      <c r="P2" s="455"/>
      <c r="Q2" s="455"/>
      <c r="R2" s="455"/>
      <c r="S2" s="455"/>
      <c r="T2" s="455"/>
      <c r="U2" s="455"/>
      <c r="V2" s="455"/>
      <c r="W2" s="455"/>
      <c r="X2" s="455"/>
      <c r="Y2" s="455"/>
      <c r="Z2" s="455"/>
      <c r="AA2" s="455"/>
      <c r="AB2" s="455"/>
      <c r="AC2" s="456"/>
      <c r="AD2" s="633"/>
      <c r="AE2" s="634"/>
      <c r="AF2" s="633"/>
      <c r="AG2" s="634"/>
      <c r="AH2" s="542"/>
      <c r="AI2" s="543"/>
      <c r="AJ2" s="543"/>
      <c r="AK2" s="543"/>
      <c r="AL2" s="543"/>
      <c r="AM2" s="543"/>
      <c r="AN2" s="543"/>
      <c r="AO2" s="543"/>
      <c r="AP2" s="543"/>
      <c r="AQ2" s="543"/>
      <c r="AR2" s="543"/>
      <c r="AS2" s="543"/>
      <c r="AT2" s="543"/>
      <c r="AU2" s="543"/>
      <c r="AV2" s="543"/>
      <c r="AW2" s="543"/>
      <c r="AX2" s="543"/>
      <c r="AY2" s="543"/>
      <c r="AZ2" s="543"/>
      <c r="BA2" s="543"/>
      <c r="BB2" s="543"/>
      <c r="BC2" s="544"/>
      <c r="BD2" s="646"/>
    </row>
    <row r="3" spans="1:56" s="143" customFormat="1" ht="18" customHeight="1">
      <c r="A3" s="626"/>
      <c r="B3" s="627"/>
      <c r="C3" s="454"/>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6"/>
      <c r="AD3" s="633"/>
      <c r="AE3" s="634"/>
      <c r="AF3" s="633"/>
      <c r="AG3" s="634"/>
      <c r="AH3" s="542"/>
      <c r="AI3" s="543"/>
      <c r="AJ3" s="543"/>
      <c r="AK3" s="543"/>
      <c r="AL3" s="543"/>
      <c r="AM3" s="543"/>
      <c r="AN3" s="543"/>
      <c r="AO3" s="543"/>
      <c r="AP3" s="543"/>
      <c r="AQ3" s="543"/>
      <c r="AR3" s="543"/>
      <c r="AS3" s="543"/>
      <c r="AT3" s="543"/>
      <c r="AU3" s="543"/>
      <c r="AV3" s="543"/>
      <c r="AW3" s="543"/>
      <c r="AX3" s="543"/>
      <c r="AY3" s="543"/>
      <c r="AZ3" s="543"/>
      <c r="BA3" s="543"/>
      <c r="BB3" s="543"/>
      <c r="BC3" s="544"/>
      <c r="BD3" s="646"/>
    </row>
    <row r="4" spans="1:56" s="143" customFormat="1" ht="18" customHeight="1" thickBot="1">
      <c r="A4" s="628"/>
      <c r="B4" s="629"/>
      <c r="C4" s="457"/>
      <c r="D4" s="458"/>
      <c r="E4" s="458"/>
      <c r="F4" s="458"/>
      <c r="G4" s="458"/>
      <c r="H4" s="458"/>
      <c r="I4" s="458"/>
      <c r="J4" s="458"/>
      <c r="K4" s="458"/>
      <c r="L4" s="458"/>
      <c r="M4" s="458"/>
      <c r="N4" s="458"/>
      <c r="O4" s="458"/>
      <c r="P4" s="458"/>
      <c r="Q4" s="458"/>
      <c r="R4" s="458"/>
      <c r="S4" s="458"/>
      <c r="T4" s="458"/>
      <c r="U4" s="458"/>
      <c r="V4" s="458"/>
      <c r="W4" s="458"/>
      <c r="X4" s="458"/>
      <c r="Y4" s="458"/>
      <c r="Z4" s="458"/>
      <c r="AA4" s="458"/>
      <c r="AB4" s="458"/>
      <c r="AC4" s="459"/>
      <c r="AD4" s="635"/>
      <c r="AE4" s="636"/>
      <c r="AF4" s="635"/>
      <c r="AG4" s="636"/>
      <c r="AH4" s="545"/>
      <c r="AI4" s="546"/>
      <c r="AJ4" s="546"/>
      <c r="AK4" s="546"/>
      <c r="AL4" s="546"/>
      <c r="AM4" s="546"/>
      <c r="AN4" s="546"/>
      <c r="AO4" s="546"/>
      <c r="AP4" s="546"/>
      <c r="AQ4" s="546"/>
      <c r="AR4" s="546"/>
      <c r="AS4" s="546"/>
      <c r="AT4" s="546"/>
      <c r="AU4" s="546"/>
      <c r="AV4" s="546"/>
      <c r="AW4" s="546"/>
      <c r="AX4" s="546"/>
      <c r="AY4" s="546"/>
      <c r="AZ4" s="546"/>
      <c r="BA4" s="546"/>
      <c r="BB4" s="546"/>
      <c r="BC4" s="547"/>
      <c r="BD4" s="647"/>
    </row>
    <row r="5" spans="1:56" ht="6.75" customHeight="1"/>
    <row r="6" spans="1:56" s="65" customFormat="1" ht="15.75" customHeight="1">
      <c r="A6" s="505" t="s">
        <v>97</v>
      </c>
      <c r="B6" s="505"/>
      <c r="C6" s="66">
        <v>44813</v>
      </c>
      <c r="AU6" s="121"/>
      <c r="AV6" s="121"/>
    </row>
    <row r="7" spans="1:56" s="67" customFormat="1" ht="6.75" customHeight="1" thickBot="1">
      <c r="AU7" s="127"/>
      <c r="AV7" s="127"/>
    </row>
    <row r="8" spans="1:56" s="67" customFormat="1" ht="20.25" customHeight="1" thickBot="1">
      <c r="A8" s="481" t="s">
        <v>0</v>
      </c>
      <c r="B8" s="482"/>
      <c r="C8" s="482"/>
      <c r="D8" s="482"/>
      <c r="E8" s="482"/>
      <c r="F8" s="482"/>
      <c r="G8" s="482"/>
      <c r="H8" s="482"/>
      <c r="I8" s="482"/>
      <c r="J8" s="482"/>
      <c r="K8" s="482"/>
      <c r="L8" s="482"/>
      <c r="M8" s="482"/>
      <c r="N8" s="483"/>
      <c r="O8" s="518" t="s">
        <v>48</v>
      </c>
      <c r="P8" s="519"/>
      <c r="Q8" s="519"/>
      <c r="R8" s="519"/>
      <c r="S8" s="519"/>
      <c r="T8" s="519"/>
      <c r="U8" s="519"/>
      <c r="V8" s="520"/>
      <c r="W8" s="530" t="s">
        <v>85</v>
      </c>
      <c r="X8" s="531"/>
      <c r="Y8" s="531"/>
      <c r="Z8" s="531"/>
      <c r="AA8" s="531"/>
      <c r="AB8" s="531"/>
      <c r="AC8" s="531"/>
      <c r="AD8" s="531"/>
      <c r="AE8" s="531"/>
      <c r="AF8" s="531"/>
      <c r="AG8" s="531"/>
      <c r="AH8" s="500" t="s">
        <v>185</v>
      </c>
      <c r="AI8" s="501"/>
      <c r="AJ8" s="501"/>
      <c r="AK8" s="501"/>
      <c r="AL8" s="501"/>
      <c r="AM8" s="501"/>
      <c r="AN8" s="501"/>
      <c r="AO8" s="501"/>
      <c r="AP8" s="502"/>
      <c r="AQ8" s="486" t="s">
        <v>90</v>
      </c>
      <c r="AR8" s="487"/>
      <c r="AS8" s="487"/>
      <c r="AT8" s="487"/>
      <c r="AU8" s="487"/>
      <c r="AV8" s="487"/>
      <c r="AW8" s="630"/>
      <c r="AX8" s="461" t="s">
        <v>682</v>
      </c>
      <c r="AY8" s="462"/>
      <c r="AZ8" s="462"/>
      <c r="BA8" s="462"/>
      <c r="BB8" s="462"/>
      <c r="BC8" s="462"/>
      <c r="BD8" s="463"/>
    </row>
    <row r="9" spans="1:56" s="67" customFormat="1" ht="21" customHeight="1">
      <c r="A9" s="638" t="s">
        <v>119</v>
      </c>
      <c r="B9" s="639"/>
      <c r="C9" s="639"/>
      <c r="D9" s="639"/>
      <c r="E9" s="639"/>
      <c r="F9" s="639"/>
      <c r="G9" s="484" t="s">
        <v>120</v>
      </c>
      <c r="H9" s="478" t="s">
        <v>683</v>
      </c>
      <c r="I9" s="479"/>
      <c r="J9" s="479"/>
      <c r="K9" s="480"/>
      <c r="L9" s="474" t="s">
        <v>115</v>
      </c>
      <c r="M9" s="475"/>
      <c r="N9" s="619" t="s">
        <v>91</v>
      </c>
      <c r="O9" s="620" t="s">
        <v>684</v>
      </c>
      <c r="P9" s="614" t="s">
        <v>50</v>
      </c>
      <c r="Q9" s="476" t="s">
        <v>156</v>
      </c>
      <c r="R9" s="614" t="s">
        <v>685</v>
      </c>
      <c r="S9" s="614" t="s">
        <v>51</v>
      </c>
      <c r="T9" s="476" t="s">
        <v>160</v>
      </c>
      <c r="U9" s="637" t="s">
        <v>686</v>
      </c>
      <c r="V9" s="521" t="s">
        <v>49</v>
      </c>
      <c r="W9" s="528" t="s">
        <v>53</v>
      </c>
      <c r="X9" s="526"/>
      <c r="Y9" s="529"/>
      <c r="Z9" s="493" t="s">
        <v>224</v>
      </c>
      <c r="AA9" s="503" t="s">
        <v>220</v>
      </c>
      <c r="AB9" s="503" t="s">
        <v>173</v>
      </c>
      <c r="AC9" s="525" t="s">
        <v>166</v>
      </c>
      <c r="AD9" s="526"/>
      <c r="AE9" s="526"/>
      <c r="AF9" s="526"/>
      <c r="AG9" s="526"/>
      <c r="AH9" s="617" t="s">
        <v>187</v>
      </c>
      <c r="AI9" s="606" t="s">
        <v>87</v>
      </c>
      <c r="AJ9" s="606" t="s">
        <v>186</v>
      </c>
      <c r="AK9" s="606" t="s">
        <v>188</v>
      </c>
      <c r="AL9" s="606" t="s">
        <v>88</v>
      </c>
      <c r="AM9" s="606" t="s">
        <v>189</v>
      </c>
      <c r="AN9" s="606" t="s">
        <v>687</v>
      </c>
      <c r="AO9" s="606" t="s">
        <v>81</v>
      </c>
      <c r="AP9" s="608" t="s">
        <v>89</v>
      </c>
      <c r="AQ9" s="489" t="s">
        <v>92</v>
      </c>
      <c r="AR9" s="496" t="s">
        <v>93</v>
      </c>
      <c r="AS9" s="535" t="s">
        <v>783</v>
      </c>
      <c r="AT9" s="496" t="s">
        <v>76</v>
      </c>
      <c r="AU9" s="446" t="s">
        <v>699</v>
      </c>
      <c r="AV9" s="447"/>
      <c r="AW9" s="648" t="s">
        <v>95</v>
      </c>
      <c r="AX9" s="464" t="s">
        <v>675</v>
      </c>
      <c r="AY9" s="466" t="s">
        <v>676</v>
      </c>
      <c r="AZ9" s="466" t="s">
        <v>677</v>
      </c>
      <c r="BA9" s="468" t="s">
        <v>678</v>
      </c>
      <c r="BB9" s="466" t="s">
        <v>679</v>
      </c>
      <c r="BC9" s="470" t="s">
        <v>680</v>
      </c>
      <c r="BD9" s="472" t="s">
        <v>681</v>
      </c>
    </row>
    <row r="10" spans="1:56" s="67" customFormat="1" ht="21" thickBot="1">
      <c r="A10" s="147" t="s">
        <v>1</v>
      </c>
      <c r="B10" s="148" t="s">
        <v>2</v>
      </c>
      <c r="C10" s="148" t="s">
        <v>33</v>
      </c>
      <c r="D10" s="149" t="s">
        <v>98</v>
      </c>
      <c r="E10" s="149" t="s">
        <v>35</v>
      </c>
      <c r="F10" s="149" t="s">
        <v>34</v>
      </c>
      <c r="G10" s="640"/>
      <c r="H10" s="150" t="s">
        <v>155</v>
      </c>
      <c r="I10" s="151" t="s">
        <v>222</v>
      </c>
      <c r="J10" s="148" t="s">
        <v>221</v>
      </c>
      <c r="K10" s="151" t="s">
        <v>223</v>
      </c>
      <c r="L10" s="150" t="s">
        <v>135</v>
      </c>
      <c r="M10" s="150" t="s">
        <v>136</v>
      </c>
      <c r="N10" s="619"/>
      <c r="O10" s="620"/>
      <c r="P10" s="614"/>
      <c r="Q10" s="614"/>
      <c r="R10" s="614"/>
      <c r="S10" s="614"/>
      <c r="T10" s="614"/>
      <c r="U10" s="637"/>
      <c r="V10" s="615"/>
      <c r="W10" s="178" t="s">
        <v>162</v>
      </c>
      <c r="X10" s="152" t="s">
        <v>163</v>
      </c>
      <c r="Y10" s="152" t="s">
        <v>164</v>
      </c>
      <c r="Z10" s="494"/>
      <c r="AA10" s="616"/>
      <c r="AB10" s="616"/>
      <c r="AC10" s="153" t="s">
        <v>174</v>
      </c>
      <c r="AD10" s="153" t="s">
        <v>184</v>
      </c>
      <c r="AE10" s="153" t="s">
        <v>167</v>
      </c>
      <c r="AF10" s="153" t="s">
        <v>168</v>
      </c>
      <c r="AG10" s="154" t="s">
        <v>169</v>
      </c>
      <c r="AH10" s="534"/>
      <c r="AI10" s="492"/>
      <c r="AJ10" s="492"/>
      <c r="AK10" s="492"/>
      <c r="AL10" s="492"/>
      <c r="AM10" s="492"/>
      <c r="AN10" s="492"/>
      <c r="AO10" s="492"/>
      <c r="AP10" s="499"/>
      <c r="AQ10" s="490"/>
      <c r="AR10" s="497"/>
      <c r="AS10" s="536"/>
      <c r="AT10" s="497"/>
      <c r="AU10" s="126" t="s">
        <v>690</v>
      </c>
      <c r="AV10" s="126" t="s">
        <v>697</v>
      </c>
      <c r="AW10" s="649"/>
      <c r="AX10" s="465"/>
      <c r="AY10" s="467"/>
      <c r="AZ10" s="467"/>
      <c r="BA10" s="469"/>
      <c r="BB10" s="467"/>
      <c r="BC10" s="471"/>
      <c r="BD10" s="473"/>
    </row>
    <row r="11" spans="1:56" ht="183" customHeight="1">
      <c r="A11" s="160" t="s">
        <v>18</v>
      </c>
      <c r="B11" s="128" t="s">
        <v>192</v>
      </c>
      <c r="C11" s="124" t="s">
        <v>289</v>
      </c>
      <c r="D11" s="124" t="s">
        <v>290</v>
      </c>
      <c r="E11" s="128" t="s">
        <v>15</v>
      </c>
      <c r="F11" s="192" t="s">
        <v>291</v>
      </c>
      <c r="G11" s="128" t="s">
        <v>118</v>
      </c>
      <c r="H11" s="181" t="s">
        <v>219</v>
      </c>
      <c r="I11" s="185" t="s">
        <v>292</v>
      </c>
      <c r="J11" s="185" t="s">
        <v>293</v>
      </c>
      <c r="K11" s="181" t="s">
        <v>698</v>
      </c>
      <c r="L11" s="193" t="s">
        <v>122</v>
      </c>
      <c r="M11" s="193" t="s">
        <v>137</v>
      </c>
      <c r="N11" s="159" t="s">
        <v>128</v>
      </c>
      <c r="O11" s="160" t="s">
        <v>158</v>
      </c>
      <c r="P11" s="161">
        <f>IF($O11="Muy baja",1,IF($O11="Baja",2,IF($O11="Media",3,IF($O11="Alta",4,IF($O11="Muy alta",5,"")))))</f>
        <v>5</v>
      </c>
      <c r="Q11" s="162">
        <f>IF($O11="Muy baja",20%,IF($O11="Baja",40%,IF($O11="Media",60%,IF($O11="Alta",80%,IF($O11="Muy alta",100%,"")))))</f>
        <v>1</v>
      </c>
      <c r="R11" s="128" t="s">
        <v>24</v>
      </c>
      <c r="S11" s="161">
        <f>IF($R11="Leve",1,IF($R11="Menor",2,IF($R11="Moderado",3,IF($R11="Mayor",4,IF($R11="Catastrófico",5,"")))))</f>
        <v>3</v>
      </c>
      <c r="T11" s="162">
        <f>IF($R11="Leve",20%,IF($R11="Menor",40%,IF($R11="Moderado",60%,IF($R11="Mayor",80%,IF($R11="Catastrófico",100%,"")))))</f>
        <v>0.6</v>
      </c>
      <c r="U11" s="161">
        <f t="shared" ref="U11" si="0">IF(OR(P11="",S11=""),"",P11*S11)</f>
        <v>15</v>
      </c>
      <c r="V11" s="194" t="str">
        <f t="shared" ref="V11" si="1">IF(U11="","",IF(U11&lt;=2,"BAJA",IF(U11&lt;=6,"MODERADA",IF(U11&lt;=12,"ALTA","EXTREMA"))))</f>
        <v>EXTREMA</v>
      </c>
      <c r="W11" s="195" t="s">
        <v>294</v>
      </c>
      <c r="X11" s="185" t="s">
        <v>295</v>
      </c>
      <c r="Y11" s="185" t="s">
        <v>296</v>
      </c>
      <c r="Z11" s="196">
        <v>1</v>
      </c>
      <c r="AA11" s="128" t="s">
        <v>170</v>
      </c>
      <c r="AB11" s="167">
        <f>IF(AA11="","",IF(AA11="Preventivo",25%,IF(AA11="Detectivo",15%,10%)))</f>
        <v>0.25</v>
      </c>
      <c r="AC11" s="168" t="s">
        <v>175</v>
      </c>
      <c r="AD11" s="167">
        <f>IF(AC11="","",IF(AC11="Automático",25%,15%))</f>
        <v>0.15</v>
      </c>
      <c r="AE11" s="168" t="s">
        <v>179</v>
      </c>
      <c r="AF11" s="168" t="s">
        <v>180</v>
      </c>
      <c r="AG11" s="187" t="s">
        <v>183</v>
      </c>
      <c r="AH11" s="197" t="str">
        <f>IF(OR(O11="",AA11="",AC11=""),"",IF(AJ11&lt;=20%,"Muy baja",IF(AJ11&lt;=40%,"Baja",IF(AJ11&lt;=60%,"Media",IF(AJ11&lt;=80%,"Alta","Muy alta")))))</f>
        <v>Media</v>
      </c>
      <c r="AI11" s="161">
        <f>IF($AH11="Muy baja",1,IF($AH11="Baja",2,IF($AH11="Media",3,IF($AH11="Alta",4,IF($AH11="Muy alta",5,"")))))</f>
        <v>3</v>
      </c>
      <c r="AJ11" s="170">
        <f>IF(OR($AA11="Preventivo",$AA11="Detectivo"),($Q11-($Q11*($AD11+$AB11))),$Q11)</f>
        <v>0.6</v>
      </c>
      <c r="AK11" s="170" t="str">
        <f>IF(OR(R11="",AA11="",AC11=""),"",IF(AM11&lt;=20%,"Leve",IF(AM11&lt;=40%,"Menor",IF(AM11&lt;=60%,"Moderado",IF(AM11&lt;=80%,"Mayor","Catastrófico")))))</f>
        <v>Moderado</v>
      </c>
      <c r="AL11" s="161">
        <f>IF($AK11="Leve",1,IF($AK11="Menor",2,IF($AK11="Moderado",3,IF($AK11="Mayor",4,IF($AK11="Catastrófico",5,"")))))</f>
        <v>3</v>
      </c>
      <c r="AM11" s="170">
        <f>IF($AA11="Correctivo",($T11-($T11*($AD11+$AB11))),$T11)</f>
        <v>0.6</v>
      </c>
      <c r="AN11" s="171">
        <f>IF(OR(AI11="",AL11=""),"",AI11*AL11)</f>
        <v>9</v>
      </c>
      <c r="AO11" s="172" t="str">
        <f t="shared" ref="AO11" si="2">IF(AN11="","",IF(AN11&lt;=2,"BAJA",IF(AN11&lt;=6,"MODERADA",IF(AN11&lt;=12,"ALTA","EXTREMA"))))</f>
        <v>ALTA</v>
      </c>
      <c r="AP11" s="189" t="str">
        <f>IF(AO11="","",IF(AO11="Baja","Asumir el Riesgo.",IF(AO11="Moderada","Asumir o reducir el Riesgo.",IF(AO11="Alta","Reducir el Riesgo, Evitar, Compartir o Transferir (pronta atención).",IF(AO11="Extrema","Reducir el Riesgo, Evitar o Compartir (Se requiere acción inmediata).","")))))</f>
        <v>Reducir el Riesgo, Evitar, Compartir o Transferir (pronta atención).</v>
      </c>
      <c r="AQ11" s="98" t="s">
        <v>297</v>
      </c>
      <c r="AR11" s="99" t="s">
        <v>298</v>
      </c>
      <c r="AS11" s="275">
        <v>2</v>
      </c>
      <c r="AT11" s="99" t="s">
        <v>299</v>
      </c>
      <c r="AU11" s="174">
        <v>44805</v>
      </c>
      <c r="AV11" s="175">
        <v>45169</v>
      </c>
      <c r="AW11" s="198" t="s">
        <v>300</v>
      </c>
      <c r="AX11" s="352">
        <v>44895</v>
      </c>
      <c r="AY11" s="81" t="s">
        <v>844</v>
      </c>
      <c r="AZ11" s="381">
        <v>1</v>
      </c>
      <c r="BA11" s="370">
        <f>IF(AZ11="","",IF(OR(AS11=0,AS11="",AX11=""),"",(AZ11*100%)/AS11))</f>
        <v>0.5</v>
      </c>
      <c r="BB11" s="397" t="str">
        <f>IF(AZ11="","",IF(AX11&lt;AV11,IF(BA11=0%,"SIN INICIAR",IF(BA11=100%,"TERMINADA",IF(BA11&gt;0%,"EN PROCESO")))))</f>
        <v>EN PROCESO</v>
      </c>
      <c r="BC11" s="414" t="s">
        <v>845</v>
      </c>
      <c r="BD11" s="381" t="s">
        <v>800</v>
      </c>
    </row>
  </sheetData>
  <mergeCells count="53">
    <mergeCell ref="AQ8:AW8"/>
    <mergeCell ref="C1:AC4"/>
    <mergeCell ref="AD1:AE4"/>
    <mergeCell ref="AF1:AG4"/>
    <mergeCell ref="A1:B4"/>
    <mergeCell ref="A6:B6"/>
    <mergeCell ref="A8:N8"/>
    <mergeCell ref="O8:V8"/>
    <mergeCell ref="W8:AG8"/>
    <mergeCell ref="AH8:AP8"/>
    <mergeCell ref="U9:U10"/>
    <mergeCell ref="A9:F9"/>
    <mergeCell ref="G9:G10"/>
    <mergeCell ref="H9:K9"/>
    <mergeCell ref="L9:M9"/>
    <mergeCell ref="N9:N10"/>
    <mergeCell ref="O9:O10"/>
    <mergeCell ref="P9:P10"/>
    <mergeCell ref="Q9:Q10"/>
    <mergeCell ref="R9:R10"/>
    <mergeCell ref="S9:S10"/>
    <mergeCell ref="T9:T10"/>
    <mergeCell ref="AT9:AT10"/>
    <mergeCell ref="AU9:AV9"/>
    <mergeCell ref="AM9:AM10"/>
    <mergeCell ref="V9:V10"/>
    <mergeCell ref="W9:Y9"/>
    <mergeCell ref="Z9:Z10"/>
    <mergeCell ref="AA9:AA10"/>
    <mergeCell ref="AB9:AB10"/>
    <mergeCell ref="AC9:AG9"/>
    <mergeCell ref="AH9:AH10"/>
    <mergeCell ref="AI9:AI10"/>
    <mergeCell ref="AJ9:AJ10"/>
    <mergeCell ref="AK9:AK10"/>
    <mergeCell ref="AL9:AL10"/>
    <mergeCell ref="AS9:AS10"/>
    <mergeCell ref="BD1:BD4"/>
    <mergeCell ref="AH1:BC4"/>
    <mergeCell ref="AX8:BD8"/>
    <mergeCell ref="AX9:AX10"/>
    <mergeCell ref="AY9:AY10"/>
    <mergeCell ref="AZ9:AZ10"/>
    <mergeCell ref="BA9:BA10"/>
    <mergeCell ref="BB9:BB10"/>
    <mergeCell ref="BC9:BC10"/>
    <mergeCell ref="BD9:BD10"/>
    <mergeCell ref="AW9:AW10"/>
    <mergeCell ref="AN9:AN10"/>
    <mergeCell ref="AO9:AO10"/>
    <mergeCell ref="AP9:AP10"/>
    <mergeCell ref="AQ9:AQ10"/>
    <mergeCell ref="AR9:AR10"/>
  </mergeCells>
  <conditionalFormatting sqref="V11">
    <cfRule type="containsText" dxfId="249" priority="1345" operator="containsText" text="ALTA">
      <formula>NOT(ISERROR(SEARCH("ALTA",V11)))</formula>
    </cfRule>
    <cfRule type="containsText" dxfId="248" priority="1346" operator="containsText" text="EXTREMA">
      <formula>NOT(ISERROR(SEARCH("EXTREMA",V11)))</formula>
    </cfRule>
    <cfRule type="containsText" dxfId="247" priority="1347" operator="containsText" text="ALTA">
      <formula>NOT(ISERROR(SEARCH("ALTA",V11)))</formula>
    </cfRule>
    <cfRule type="containsText" dxfId="246" priority="1348" operator="containsText" text="MODERADA">
      <formula>NOT(ISERROR(SEARCH("MODERADA",V11)))</formula>
    </cfRule>
    <cfRule type="containsText" dxfId="245" priority="1349" operator="containsText" text="BAJA">
      <formula>NOT(ISERROR(SEARCH("BAJA",V11)))</formula>
    </cfRule>
    <cfRule type="colorScale" priority="1350">
      <colorScale>
        <cfvo type="num" val="1"/>
        <cfvo type="num" val="2"/>
        <cfvo type="num" val="5"/>
        <color rgb="FFF8696B"/>
        <color rgb="FFFFEB84"/>
        <color rgb="FF63BE7B"/>
      </colorScale>
    </cfRule>
    <cfRule type="colorScale" priority="1351">
      <colorScale>
        <cfvo type="min"/>
        <cfvo type="percentile" val="50"/>
        <cfvo type="max"/>
        <color rgb="FFF8696B"/>
        <color rgb="FFFFEB84"/>
        <color rgb="FF63BE7B"/>
      </colorScale>
    </cfRule>
  </conditionalFormatting>
  <conditionalFormatting sqref="V11">
    <cfRule type="containsText" dxfId="244" priority="1352" operator="containsText" text="ALTA">
      <formula>NOT(ISERROR(SEARCH("ALTA",V11)))</formula>
    </cfRule>
    <cfRule type="containsText" dxfId="243" priority="1353" operator="containsText" text="EXTREMA">
      <formula>NOT(ISERROR(SEARCH("EXTREMA",V11)))</formula>
    </cfRule>
    <cfRule type="containsText" dxfId="242" priority="1354" operator="containsText" text="ALTA">
      <formula>NOT(ISERROR(SEARCH("ALTA",V11)))</formula>
    </cfRule>
    <cfRule type="containsText" dxfId="241" priority="1355" operator="containsText" text="MODERADA">
      <formula>NOT(ISERROR(SEARCH("MODERADA",V11)))</formula>
    </cfRule>
    <cfRule type="containsText" dxfId="240" priority="1356" operator="containsText" text="BAJA">
      <formula>NOT(ISERROR(SEARCH("BAJA",V11)))</formula>
    </cfRule>
    <cfRule type="colorScale" priority="1357">
      <colorScale>
        <cfvo type="num" val="1"/>
        <cfvo type="num" val="2"/>
        <cfvo type="num" val="5"/>
        <color rgb="FFF8696B"/>
        <color rgb="FFFFEB84"/>
        <color rgb="FF63BE7B"/>
      </colorScale>
    </cfRule>
    <cfRule type="colorScale" priority="1358">
      <colorScale>
        <cfvo type="min"/>
        <cfvo type="percentile" val="50"/>
        <cfvo type="max"/>
        <color rgb="FFF8696B"/>
        <color rgb="FFFFEB84"/>
        <color rgb="FF63BE7B"/>
      </colorScale>
    </cfRule>
  </conditionalFormatting>
  <conditionalFormatting sqref="AO11">
    <cfRule type="containsText" dxfId="239" priority="1359" operator="containsText" text="ALTA">
      <formula>NOT(ISERROR(SEARCH("ALTA",AO11)))</formula>
    </cfRule>
    <cfRule type="containsText" dxfId="238" priority="1360" operator="containsText" text="EXTREMA">
      <formula>NOT(ISERROR(SEARCH("EXTREMA",AO11)))</formula>
    </cfRule>
    <cfRule type="containsText" dxfId="237" priority="1361" operator="containsText" text="ALTA">
      <formula>NOT(ISERROR(SEARCH("ALTA",AO11)))</formula>
    </cfRule>
    <cfRule type="containsText" dxfId="236" priority="1362" operator="containsText" text="MODERADA">
      <formula>NOT(ISERROR(SEARCH("MODERADA",AO11)))</formula>
    </cfRule>
    <cfRule type="containsText" dxfId="235" priority="1363" operator="containsText" text="BAJA">
      <formula>NOT(ISERROR(SEARCH("BAJA",AO11)))</formula>
    </cfRule>
    <cfRule type="colorScale" priority="1364">
      <colorScale>
        <cfvo type="num" val="1"/>
        <cfvo type="num" val="2"/>
        <cfvo type="num" val="5"/>
        <color rgb="FFF8696B"/>
        <color rgb="FFFFEB84"/>
        <color rgb="FF63BE7B"/>
      </colorScale>
    </cfRule>
    <cfRule type="colorScale" priority="1365">
      <colorScale>
        <cfvo type="min"/>
        <cfvo type="percentile" val="50"/>
        <cfvo type="max"/>
        <color rgb="FFF8696B"/>
        <color rgb="FFFFEB84"/>
        <color rgb="FF63BE7B"/>
      </colorScale>
    </cfRule>
  </conditionalFormatting>
  <conditionalFormatting sqref="AO11">
    <cfRule type="containsText" dxfId="234" priority="1366" operator="containsText" text="ALTA">
      <formula>NOT(ISERROR(SEARCH("ALTA",AO11)))</formula>
    </cfRule>
    <cfRule type="containsText" dxfId="233" priority="1367" operator="containsText" text="EXTREMA">
      <formula>NOT(ISERROR(SEARCH("EXTREMA",AO11)))</formula>
    </cfRule>
    <cfRule type="containsText" dxfId="232" priority="1368" operator="containsText" text="ALTA">
      <formula>NOT(ISERROR(SEARCH("ALTA",AO11)))</formula>
    </cfRule>
    <cfRule type="containsText" dxfId="231" priority="1369" operator="containsText" text="MODERADA">
      <formula>NOT(ISERROR(SEARCH("MODERADA",AO11)))</formula>
    </cfRule>
    <cfRule type="containsText" dxfId="230" priority="1370" operator="containsText" text="BAJA">
      <formula>NOT(ISERROR(SEARCH("BAJA",AO11)))</formula>
    </cfRule>
    <cfRule type="colorScale" priority="1371">
      <colorScale>
        <cfvo type="num" val="1"/>
        <cfvo type="num" val="2"/>
        <cfvo type="num" val="5"/>
        <color rgb="FFF8696B"/>
        <color rgb="FFFFEB84"/>
        <color rgb="FF63BE7B"/>
      </colorScale>
    </cfRule>
    <cfRule type="colorScale" priority="1372">
      <colorScale>
        <cfvo type="min"/>
        <cfvo type="percentile" val="50"/>
        <cfvo type="max"/>
        <color rgb="FFF8696B"/>
        <color rgb="FFFFEB84"/>
        <color rgb="FF63BE7B"/>
      </colorScale>
    </cfRule>
  </conditionalFormatting>
  <dataValidations count="5">
    <dataValidation type="list" allowBlank="1" showInputMessage="1" showErrorMessage="1" sqref="B11" xr:uid="{6EF9BB9F-E719-47BF-BBDA-C8CBACA0765D}">
      <formula1>Procesos</formula1>
    </dataValidation>
    <dataValidation type="list" allowBlank="1" showInputMessage="1" showErrorMessage="1" sqref="A11" xr:uid="{C6D3F2EA-D8B1-4F39-9088-21D848C4EC49}">
      <formula1>Macroprocesos</formula1>
    </dataValidation>
    <dataValidation type="list" allowBlank="1" showInputMessage="1" showErrorMessage="1" sqref="R11" xr:uid="{2E47ED06-5E9A-4E99-8B18-2EBD5C86E2DC}">
      <formula1>Impacto</formula1>
    </dataValidation>
    <dataValidation type="list" allowBlank="1" showInputMessage="1" showErrorMessage="1" sqref="O11" xr:uid="{E9E390B1-887A-446B-8B99-EDBF59B55B66}">
      <formula1>Frecuencia</formula1>
    </dataValidation>
    <dataValidation type="list" allowBlank="1" showInputMessage="1" showErrorMessage="1" sqref="M11" xr:uid="{AFDA5527-B368-4A4B-89AD-A38893A20961}">
      <formula1>INDIRECT(L11)</formula1>
    </dataValidation>
  </dataValidations>
  <printOptions horizontalCentered="1"/>
  <pageMargins left="0.11" right="0.13" top="0.27559055118110237" bottom="0.32" header="0.19685039370078741" footer="0.17"/>
  <pageSetup paperSize="281" scale="60" pageOrder="overThenDown"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0C17D1B-C4C2-4408-A6E5-B35105311E1B}">
          <x14:formula1>
            <xm:f>'D:\Users\Jizeth\Downloads\[20221130_SEGUIMIENTO MRG_2SEG2022_MV.xlsx]Datos'!#REF!</xm:f>
          </x14:formula1>
          <xm:sqref>AZ11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EA917-DD9E-4B1A-B013-1CBAC376EE45}">
  <sheetPr codeName="Hoja10"/>
  <dimension ref="A1:BC1000"/>
  <sheetViews>
    <sheetView zoomScale="90" zoomScaleNormal="90" workbookViewId="0">
      <selection activeCell="A11" sqref="A11"/>
    </sheetView>
  </sheetViews>
  <sheetFormatPr baseColWidth="10" defaultColWidth="14.44140625" defaultRowHeight="15" customHeight="1"/>
  <cols>
    <col min="1" max="1" width="14.44140625" style="199" customWidth="1"/>
    <col min="2" max="2" width="15.6640625" style="199" customWidth="1"/>
    <col min="3" max="4" width="49" style="199" customWidth="1"/>
    <col min="5" max="5" width="10.44140625" style="199" customWidth="1"/>
    <col min="6" max="6" width="13.109375" style="199" customWidth="1"/>
    <col min="7" max="7" width="14.44140625" style="199" customWidth="1"/>
    <col min="8" max="8" width="11.6640625" style="199" customWidth="1"/>
    <col min="9" max="9" width="35.109375" style="199" customWidth="1"/>
    <col min="10" max="10" width="28.88671875" style="199" customWidth="1"/>
    <col min="11" max="11" width="41.44140625" style="199" customWidth="1"/>
    <col min="12" max="14" width="14.33203125" style="199" customWidth="1"/>
    <col min="15" max="15" width="12.6640625" style="199" customWidth="1"/>
    <col min="16" max="16" width="4.33203125" style="199" customWidth="1"/>
    <col min="17" max="17" width="6.109375" style="199" customWidth="1"/>
    <col min="18" max="18" width="15" style="199" customWidth="1"/>
    <col min="19" max="19" width="4.33203125" style="199" customWidth="1"/>
    <col min="20" max="20" width="5.33203125" style="199" customWidth="1"/>
    <col min="21" max="22" width="12.6640625" style="199" customWidth="1"/>
    <col min="23" max="23" width="30.109375" style="199" customWidth="1"/>
    <col min="24" max="25" width="38.109375" style="199" customWidth="1"/>
    <col min="26" max="26" width="9.33203125" style="199" customWidth="1"/>
    <col min="27" max="27" width="11" style="199" customWidth="1"/>
    <col min="28" max="29" width="16.6640625" style="199" customWidth="1"/>
    <col min="30" max="30" width="15.6640625" style="199" customWidth="1"/>
    <col min="31" max="31" width="13.109375" style="199" customWidth="1"/>
    <col min="32" max="32" width="11.6640625" style="199" customWidth="1"/>
    <col min="33" max="33" width="13.44140625" style="199" customWidth="1"/>
    <col min="34" max="35" width="5.44140625" style="199" customWidth="1"/>
    <col min="36" max="36" width="12.44140625" style="199" customWidth="1"/>
    <col min="37" max="38" width="5.44140625" style="199" customWidth="1"/>
    <col min="39" max="39" width="14" style="199" customWidth="1"/>
    <col min="40" max="40" width="13.109375" style="199" customWidth="1"/>
    <col min="41" max="41" width="14" style="199" customWidth="1"/>
    <col min="42" max="42" width="56.5546875" style="199" customWidth="1"/>
    <col min="43" max="43" width="32.33203125" style="199" customWidth="1"/>
    <col min="44" max="44" width="15.6640625" style="363" customWidth="1"/>
    <col min="45" max="46" width="17.6640625" style="199" customWidth="1"/>
    <col min="47" max="47" width="16.5546875" style="199" customWidth="1"/>
    <col min="48" max="48" width="22.44140625" style="199" customWidth="1"/>
    <col min="49" max="49" width="17.6640625" style="199" customWidth="1"/>
    <col min="50" max="50" width="40.6640625" style="199" customWidth="1"/>
    <col min="51" max="51" width="17.6640625" style="199" customWidth="1"/>
    <col min="52" max="52" width="17.6640625" style="368" customWidth="1"/>
    <col min="53" max="53" width="17.6640625" style="364" customWidth="1"/>
    <col min="54" max="54" width="65.88671875" style="199" customWidth="1"/>
    <col min="55" max="55" width="17.6640625" style="199" customWidth="1"/>
    <col min="56" max="16384" width="14.44140625" style="199"/>
  </cols>
  <sheetData>
    <row r="1" spans="1:55" s="143" customFormat="1" ht="18" customHeight="1">
      <c r="A1" s="624"/>
      <c r="B1" s="625"/>
      <c r="C1" s="451" t="s">
        <v>688</v>
      </c>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3"/>
      <c r="AD1" s="631"/>
      <c r="AE1" s="632"/>
      <c r="AF1" s="631"/>
      <c r="AG1" s="632"/>
      <c r="AH1" s="451" t="s">
        <v>688</v>
      </c>
      <c r="AI1" s="540"/>
      <c r="AJ1" s="540"/>
      <c r="AK1" s="540"/>
      <c r="AL1" s="540"/>
      <c r="AM1" s="540"/>
      <c r="AN1" s="540"/>
      <c r="AO1" s="540"/>
      <c r="AP1" s="540"/>
      <c r="AQ1" s="540"/>
      <c r="AR1" s="540"/>
      <c r="AS1" s="540"/>
      <c r="AT1" s="540"/>
      <c r="AU1" s="540"/>
      <c r="AV1" s="540"/>
      <c r="AW1" s="540"/>
      <c r="AX1" s="540"/>
      <c r="AY1" s="540"/>
      <c r="AZ1" s="540"/>
      <c r="BA1" s="540"/>
      <c r="BB1" s="541"/>
      <c r="BC1" s="662"/>
    </row>
    <row r="2" spans="1:55" s="143" customFormat="1" ht="18" customHeight="1">
      <c r="A2" s="626"/>
      <c r="B2" s="627"/>
      <c r="C2" s="454"/>
      <c r="D2" s="455"/>
      <c r="E2" s="455"/>
      <c r="F2" s="455"/>
      <c r="G2" s="455"/>
      <c r="H2" s="455"/>
      <c r="I2" s="455"/>
      <c r="J2" s="455"/>
      <c r="K2" s="455"/>
      <c r="L2" s="455"/>
      <c r="M2" s="455"/>
      <c r="N2" s="455"/>
      <c r="O2" s="455"/>
      <c r="P2" s="455"/>
      <c r="Q2" s="455"/>
      <c r="R2" s="455"/>
      <c r="S2" s="455"/>
      <c r="T2" s="455"/>
      <c r="U2" s="455"/>
      <c r="V2" s="455"/>
      <c r="W2" s="455"/>
      <c r="X2" s="455"/>
      <c r="Y2" s="455"/>
      <c r="Z2" s="455"/>
      <c r="AA2" s="455"/>
      <c r="AB2" s="455"/>
      <c r="AC2" s="456"/>
      <c r="AD2" s="633"/>
      <c r="AE2" s="634"/>
      <c r="AF2" s="633"/>
      <c r="AG2" s="634"/>
      <c r="AH2" s="542"/>
      <c r="AI2" s="543"/>
      <c r="AJ2" s="543"/>
      <c r="AK2" s="543"/>
      <c r="AL2" s="543"/>
      <c r="AM2" s="543"/>
      <c r="AN2" s="543"/>
      <c r="AO2" s="543"/>
      <c r="AP2" s="543"/>
      <c r="AQ2" s="543"/>
      <c r="AR2" s="543"/>
      <c r="AS2" s="543"/>
      <c r="AT2" s="543"/>
      <c r="AU2" s="543"/>
      <c r="AV2" s="543"/>
      <c r="AW2" s="543"/>
      <c r="AX2" s="543"/>
      <c r="AY2" s="543"/>
      <c r="AZ2" s="543"/>
      <c r="BA2" s="543"/>
      <c r="BB2" s="544"/>
      <c r="BC2" s="663"/>
    </row>
    <row r="3" spans="1:55" s="143" customFormat="1" ht="18" customHeight="1">
      <c r="A3" s="626"/>
      <c r="B3" s="627"/>
      <c r="C3" s="454"/>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6"/>
      <c r="AD3" s="633"/>
      <c r="AE3" s="634"/>
      <c r="AF3" s="633"/>
      <c r="AG3" s="634"/>
      <c r="AH3" s="542"/>
      <c r="AI3" s="543"/>
      <c r="AJ3" s="543"/>
      <c r="AK3" s="543"/>
      <c r="AL3" s="543"/>
      <c r="AM3" s="543"/>
      <c r="AN3" s="543"/>
      <c r="AO3" s="543"/>
      <c r="AP3" s="543"/>
      <c r="AQ3" s="543"/>
      <c r="AR3" s="543"/>
      <c r="AS3" s="543"/>
      <c r="AT3" s="543"/>
      <c r="AU3" s="543"/>
      <c r="AV3" s="543"/>
      <c r="AW3" s="543"/>
      <c r="AX3" s="543"/>
      <c r="AY3" s="543"/>
      <c r="AZ3" s="543"/>
      <c r="BA3" s="543"/>
      <c r="BB3" s="544"/>
      <c r="BC3" s="663"/>
    </row>
    <row r="4" spans="1:55" s="143" customFormat="1" ht="18" customHeight="1" thickBot="1">
      <c r="A4" s="628"/>
      <c r="B4" s="629"/>
      <c r="C4" s="457"/>
      <c r="D4" s="458"/>
      <c r="E4" s="458"/>
      <c r="F4" s="458"/>
      <c r="G4" s="458"/>
      <c r="H4" s="458"/>
      <c r="I4" s="458"/>
      <c r="J4" s="458"/>
      <c r="K4" s="458"/>
      <c r="L4" s="458"/>
      <c r="M4" s="458"/>
      <c r="N4" s="458"/>
      <c r="O4" s="458"/>
      <c r="P4" s="458"/>
      <c r="Q4" s="458"/>
      <c r="R4" s="458"/>
      <c r="S4" s="458"/>
      <c r="T4" s="458"/>
      <c r="U4" s="458"/>
      <c r="V4" s="458"/>
      <c r="W4" s="458"/>
      <c r="X4" s="458"/>
      <c r="Y4" s="458"/>
      <c r="Z4" s="458"/>
      <c r="AA4" s="458"/>
      <c r="AB4" s="458"/>
      <c r="AC4" s="459"/>
      <c r="AD4" s="635"/>
      <c r="AE4" s="636"/>
      <c r="AF4" s="635"/>
      <c r="AG4" s="636"/>
      <c r="AH4" s="545"/>
      <c r="AI4" s="546"/>
      <c r="AJ4" s="546"/>
      <c r="AK4" s="546"/>
      <c r="AL4" s="546"/>
      <c r="AM4" s="546"/>
      <c r="AN4" s="546"/>
      <c r="AO4" s="546"/>
      <c r="AP4" s="546"/>
      <c r="AQ4" s="546"/>
      <c r="AR4" s="546"/>
      <c r="AS4" s="546"/>
      <c r="AT4" s="546"/>
      <c r="AU4" s="546"/>
      <c r="AV4" s="546"/>
      <c r="AW4" s="546"/>
      <c r="AX4" s="546"/>
      <c r="AY4" s="546"/>
      <c r="AZ4" s="546"/>
      <c r="BA4" s="546"/>
      <c r="BB4" s="547"/>
      <c r="BC4" s="664"/>
    </row>
    <row r="5" spans="1:55" ht="6.75" customHeight="1"/>
    <row r="6" spans="1:55" ht="15.75" customHeight="1">
      <c r="A6" s="505" t="s">
        <v>97</v>
      </c>
      <c r="B6" s="694"/>
      <c r="C6" s="200">
        <v>44824</v>
      </c>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121"/>
      <c r="AS6" s="65"/>
      <c r="AT6" s="65"/>
      <c r="AU6" s="65"/>
      <c r="AV6" s="65"/>
      <c r="AW6" s="65"/>
      <c r="AX6" s="65"/>
      <c r="AY6" s="65"/>
      <c r="AZ6" s="369"/>
      <c r="BA6" s="121"/>
    </row>
    <row r="7" spans="1:55" ht="6.75" customHeight="1" thickBot="1">
      <c r="A7" s="201"/>
      <c r="B7" s="201"/>
      <c r="C7" s="201"/>
      <c r="D7" s="201"/>
      <c r="E7" s="201"/>
      <c r="F7" s="201"/>
      <c r="G7" s="201"/>
      <c r="H7" s="201"/>
      <c r="I7" s="201"/>
      <c r="J7" s="201"/>
      <c r="K7" s="201"/>
      <c r="L7" s="201"/>
      <c r="M7" s="201"/>
      <c r="N7" s="201"/>
      <c r="O7" s="201"/>
      <c r="P7" s="201"/>
      <c r="Q7" s="201"/>
      <c r="R7" s="201"/>
      <c r="S7" s="201"/>
      <c r="T7" s="201"/>
      <c r="U7" s="201"/>
      <c r="V7" s="201"/>
      <c r="W7" s="201"/>
      <c r="X7" s="201"/>
      <c r="Y7" s="201"/>
      <c r="Z7" s="201"/>
      <c r="AA7" s="201"/>
      <c r="AB7" s="201"/>
      <c r="AC7" s="201"/>
      <c r="AD7" s="201"/>
      <c r="AE7" s="201"/>
      <c r="AF7" s="201"/>
      <c r="AG7" s="201"/>
      <c r="AH7" s="201"/>
      <c r="AI7" s="201"/>
      <c r="AJ7" s="201"/>
      <c r="AK7" s="201"/>
      <c r="AL7" s="201"/>
      <c r="AM7" s="201"/>
      <c r="AN7" s="201"/>
      <c r="AO7" s="201"/>
      <c r="AP7" s="201"/>
      <c r="AQ7" s="201"/>
      <c r="AR7" s="364"/>
      <c r="AS7" s="201"/>
      <c r="AT7" s="201"/>
      <c r="AU7" s="201"/>
      <c r="AV7" s="201"/>
      <c r="AW7" s="201"/>
      <c r="AX7" s="201"/>
      <c r="AY7" s="201"/>
    </row>
    <row r="8" spans="1:55" ht="20.25" customHeight="1" thickBot="1">
      <c r="A8" s="695" t="s">
        <v>0</v>
      </c>
      <c r="B8" s="696"/>
      <c r="C8" s="696"/>
      <c r="D8" s="696"/>
      <c r="E8" s="696"/>
      <c r="F8" s="696"/>
      <c r="G8" s="692"/>
      <c r="H8" s="692"/>
      <c r="I8" s="692"/>
      <c r="J8" s="692"/>
      <c r="K8" s="692"/>
      <c r="L8" s="692"/>
      <c r="M8" s="692"/>
      <c r="N8" s="693"/>
      <c r="O8" s="697" t="s">
        <v>48</v>
      </c>
      <c r="P8" s="692"/>
      <c r="Q8" s="692"/>
      <c r="R8" s="692"/>
      <c r="S8" s="692"/>
      <c r="T8" s="692"/>
      <c r="U8" s="692"/>
      <c r="V8" s="693"/>
      <c r="W8" s="698" t="s">
        <v>85</v>
      </c>
      <c r="X8" s="692"/>
      <c r="Y8" s="692"/>
      <c r="Z8" s="692"/>
      <c r="AA8" s="692"/>
      <c r="AB8" s="692"/>
      <c r="AC8" s="692"/>
      <c r="AD8" s="692"/>
      <c r="AE8" s="692"/>
      <c r="AF8" s="693"/>
      <c r="AG8" s="699" t="s">
        <v>185</v>
      </c>
      <c r="AH8" s="692"/>
      <c r="AI8" s="692"/>
      <c r="AJ8" s="692"/>
      <c r="AK8" s="692"/>
      <c r="AL8" s="692"/>
      <c r="AM8" s="692"/>
      <c r="AN8" s="692"/>
      <c r="AO8" s="693"/>
      <c r="AP8" s="691" t="s">
        <v>90</v>
      </c>
      <c r="AQ8" s="692"/>
      <c r="AR8" s="692"/>
      <c r="AS8" s="692"/>
      <c r="AT8" s="692"/>
      <c r="AU8" s="692"/>
      <c r="AV8" s="693"/>
      <c r="AW8" s="461" t="s">
        <v>682</v>
      </c>
      <c r="AX8" s="462"/>
      <c r="AY8" s="462"/>
      <c r="AZ8" s="462"/>
      <c r="BA8" s="462"/>
      <c r="BB8" s="462"/>
      <c r="BC8" s="463"/>
    </row>
    <row r="9" spans="1:55" ht="16.95" customHeight="1">
      <c r="A9" s="678" t="s">
        <v>119</v>
      </c>
      <c r="B9" s="679"/>
      <c r="C9" s="679"/>
      <c r="D9" s="679"/>
      <c r="E9" s="679"/>
      <c r="F9" s="680"/>
      <c r="G9" s="681" t="s">
        <v>120</v>
      </c>
      <c r="H9" s="683" t="s">
        <v>700</v>
      </c>
      <c r="I9" s="668"/>
      <c r="J9" s="668"/>
      <c r="K9" s="669"/>
      <c r="L9" s="684" t="s">
        <v>115</v>
      </c>
      <c r="M9" s="669"/>
      <c r="N9" s="685" t="s">
        <v>91</v>
      </c>
      <c r="O9" s="687" t="s">
        <v>701</v>
      </c>
      <c r="P9" s="689" t="s">
        <v>50</v>
      </c>
      <c r="Q9" s="689" t="s">
        <v>156</v>
      </c>
      <c r="R9" s="689" t="s">
        <v>702</v>
      </c>
      <c r="S9" s="689" t="s">
        <v>51</v>
      </c>
      <c r="T9" s="689" t="s">
        <v>160</v>
      </c>
      <c r="U9" s="676" t="s">
        <v>703</v>
      </c>
      <c r="V9" s="665" t="s">
        <v>49</v>
      </c>
      <c r="W9" s="667" t="s">
        <v>53</v>
      </c>
      <c r="X9" s="668"/>
      <c r="Y9" s="669"/>
      <c r="Z9" s="670" t="s">
        <v>220</v>
      </c>
      <c r="AA9" s="670" t="s">
        <v>173</v>
      </c>
      <c r="AB9" s="672" t="s">
        <v>166</v>
      </c>
      <c r="AC9" s="668"/>
      <c r="AD9" s="668"/>
      <c r="AE9" s="668"/>
      <c r="AF9" s="673"/>
      <c r="AG9" s="674" t="s">
        <v>187</v>
      </c>
      <c r="AH9" s="652" t="s">
        <v>87</v>
      </c>
      <c r="AI9" s="652" t="s">
        <v>186</v>
      </c>
      <c r="AJ9" s="652" t="s">
        <v>188</v>
      </c>
      <c r="AK9" s="652" t="s">
        <v>88</v>
      </c>
      <c r="AL9" s="652" t="s">
        <v>189</v>
      </c>
      <c r="AM9" s="652" t="s">
        <v>704</v>
      </c>
      <c r="AN9" s="652" t="s">
        <v>81</v>
      </c>
      <c r="AO9" s="654" t="s">
        <v>89</v>
      </c>
      <c r="AP9" s="656" t="s">
        <v>92</v>
      </c>
      <c r="AQ9" s="658" t="s">
        <v>93</v>
      </c>
      <c r="AR9" s="658" t="s">
        <v>783</v>
      </c>
      <c r="AS9" s="658" t="s">
        <v>76</v>
      </c>
      <c r="AT9" s="660" t="s">
        <v>689</v>
      </c>
      <c r="AU9" s="661"/>
      <c r="AV9" s="650" t="s">
        <v>95</v>
      </c>
      <c r="AW9" s="464" t="s">
        <v>675</v>
      </c>
      <c r="AX9" s="466" t="s">
        <v>676</v>
      </c>
      <c r="AY9" s="466" t="s">
        <v>677</v>
      </c>
      <c r="AZ9" s="468" t="s">
        <v>678</v>
      </c>
      <c r="BA9" s="466" t="s">
        <v>679</v>
      </c>
      <c r="BB9" s="470" t="s">
        <v>680</v>
      </c>
      <c r="BC9" s="472" t="s">
        <v>681</v>
      </c>
    </row>
    <row r="10" spans="1:55" ht="26.4" customHeight="1" thickBot="1">
      <c r="A10" s="222" t="s">
        <v>1</v>
      </c>
      <c r="B10" s="223" t="s">
        <v>2</v>
      </c>
      <c r="C10" s="223" t="s">
        <v>33</v>
      </c>
      <c r="D10" s="224" t="s">
        <v>98</v>
      </c>
      <c r="E10" s="224" t="s">
        <v>35</v>
      </c>
      <c r="F10" s="225" t="s">
        <v>34</v>
      </c>
      <c r="G10" s="682"/>
      <c r="H10" s="226" t="s">
        <v>155</v>
      </c>
      <c r="I10" s="227" t="s">
        <v>222</v>
      </c>
      <c r="J10" s="223" t="s">
        <v>221</v>
      </c>
      <c r="K10" s="227" t="s">
        <v>223</v>
      </c>
      <c r="L10" s="226" t="s">
        <v>135</v>
      </c>
      <c r="M10" s="226" t="s">
        <v>136</v>
      </c>
      <c r="N10" s="686"/>
      <c r="O10" s="688"/>
      <c r="P10" s="690"/>
      <c r="Q10" s="690"/>
      <c r="R10" s="690"/>
      <c r="S10" s="690"/>
      <c r="T10" s="690"/>
      <c r="U10" s="677"/>
      <c r="V10" s="666"/>
      <c r="W10" s="218" t="s">
        <v>162</v>
      </c>
      <c r="X10" s="219" t="s">
        <v>163</v>
      </c>
      <c r="Y10" s="219" t="s">
        <v>164</v>
      </c>
      <c r="Z10" s="671"/>
      <c r="AA10" s="671"/>
      <c r="AB10" s="220" t="s">
        <v>174</v>
      </c>
      <c r="AC10" s="220" t="s">
        <v>184</v>
      </c>
      <c r="AD10" s="220" t="s">
        <v>167</v>
      </c>
      <c r="AE10" s="220" t="s">
        <v>168</v>
      </c>
      <c r="AF10" s="221" t="s">
        <v>169</v>
      </c>
      <c r="AG10" s="675"/>
      <c r="AH10" s="653"/>
      <c r="AI10" s="653"/>
      <c r="AJ10" s="653"/>
      <c r="AK10" s="653"/>
      <c r="AL10" s="653"/>
      <c r="AM10" s="653"/>
      <c r="AN10" s="653"/>
      <c r="AO10" s="655"/>
      <c r="AP10" s="657"/>
      <c r="AQ10" s="659"/>
      <c r="AR10" s="659"/>
      <c r="AS10" s="659"/>
      <c r="AT10" s="214" t="s">
        <v>690</v>
      </c>
      <c r="AU10" s="214" t="s">
        <v>697</v>
      </c>
      <c r="AV10" s="651"/>
      <c r="AW10" s="465"/>
      <c r="AX10" s="467"/>
      <c r="AY10" s="467"/>
      <c r="AZ10" s="469"/>
      <c r="BA10" s="467"/>
      <c r="BB10" s="471"/>
      <c r="BC10" s="473"/>
    </row>
    <row r="11" spans="1:55" ht="183.6">
      <c r="A11" s="83" t="s">
        <v>18</v>
      </c>
      <c r="B11" s="83" t="s">
        <v>191</v>
      </c>
      <c r="C11" s="217" t="s">
        <v>301</v>
      </c>
      <c r="D11" s="217" t="s">
        <v>302</v>
      </c>
      <c r="E11" s="83" t="s">
        <v>15</v>
      </c>
      <c r="F11" s="83" t="s">
        <v>303</v>
      </c>
      <c r="G11" s="83" t="s">
        <v>118</v>
      </c>
      <c r="H11" s="212" t="s">
        <v>219</v>
      </c>
      <c r="I11" s="212" t="s">
        <v>846</v>
      </c>
      <c r="J11" s="212" t="s">
        <v>304</v>
      </c>
      <c r="K11" s="212" t="s">
        <v>847</v>
      </c>
      <c r="L11" s="217" t="s">
        <v>124</v>
      </c>
      <c r="M11" s="217" t="s">
        <v>144</v>
      </c>
      <c r="N11" s="83" t="s">
        <v>131</v>
      </c>
      <c r="O11" s="83" t="s">
        <v>157</v>
      </c>
      <c r="P11" s="83">
        <f t="shared" ref="P11:P14" si="0">IF($O11="Muy baja",1,IF($O11="Baja",2,IF($O11="Media",3,IF($O11="Alta",4,IF($O11="Muy alta",5,"")))))</f>
        <v>3</v>
      </c>
      <c r="Q11" s="215">
        <f t="shared" ref="Q11:Q14" si="1">IF($O11="Muy baja",20%,IF($O11="Baja",40%,IF($O11="Media",60%,IF($O11="Alta",80%,IF($O11="Muy alta",100%,"")))))</f>
        <v>0.6</v>
      </c>
      <c r="R11" s="83" t="s">
        <v>24</v>
      </c>
      <c r="S11" s="83">
        <f t="shared" ref="S11:S14" si="2">IF($R11="Leve",1,IF($R11="Menor",2,IF($R11="Moderado",3,IF($R11="Mayor",4,IF($R11="Catastrófico",5,"")))))</f>
        <v>3</v>
      </c>
      <c r="T11" s="215">
        <f t="shared" ref="T11:T14" si="3">IF($R11="Leve",20%,IF($R11="Menor",40%,IF($R11="Moderado",60%,IF($R11="Mayor",80%,IF($R11="Catastrófico",100%,"")))))</f>
        <v>0.6</v>
      </c>
      <c r="U11" s="83">
        <f t="shared" ref="U11:U14" si="4">IF(OR(P11="",S11=""),"",P11*S11)</f>
        <v>9</v>
      </c>
      <c r="V11" s="96" t="str">
        <f t="shared" ref="V11:V14" si="5">IF(U11="","",IF(U11&lt;=2,"BAJA",IF(U11&lt;=6,"MODERADA",IF(U11&lt;=12,"ALTA","EXTREMA"))))</f>
        <v>ALTA</v>
      </c>
      <c r="W11" s="217" t="s">
        <v>305</v>
      </c>
      <c r="X11" s="217" t="s">
        <v>306</v>
      </c>
      <c r="Y11" s="217" t="s">
        <v>307</v>
      </c>
      <c r="Z11" s="217" t="s">
        <v>170</v>
      </c>
      <c r="AA11" s="215">
        <f t="shared" ref="AA11:AA14" si="6">IF(Z11="","",IF(Z11="Preventivo",25%,IF(Z11="Detectivo",15%,10%)))</f>
        <v>0.25</v>
      </c>
      <c r="AB11" s="83" t="s">
        <v>175</v>
      </c>
      <c r="AC11" s="215">
        <f t="shared" ref="AC11:AC14" si="7">IF(AB11="","",IF(AB11="Automático",25%,15%))</f>
        <v>0.15</v>
      </c>
      <c r="AD11" s="83" t="s">
        <v>179</v>
      </c>
      <c r="AE11" s="83" t="s">
        <v>180</v>
      </c>
      <c r="AF11" s="83" t="s">
        <v>183</v>
      </c>
      <c r="AG11" s="215" t="str">
        <f t="shared" ref="AG11:AG14" si="8">IF(OR(O11="",Z11="",AB11=""),"",IF(AI11&lt;=20%,"Muy baja",IF(AI11&lt;=40%,"Baja",IF(AI11&lt;=60%,"Media",IF(AI11&lt;=80%,"Alta","Muy alta")))))</f>
        <v>Baja</v>
      </c>
      <c r="AH11" s="83">
        <f t="shared" ref="AH11:AH14" si="9">IF($AG11="Muy baja",1,IF($AG11="Baja",2,IF($AG11="Media",3,IF($AG11="Alta",4,IF($AG11="Muy alta",5,"")))))</f>
        <v>2</v>
      </c>
      <c r="AI11" s="215">
        <f t="shared" ref="AI11:AI14" si="10">IF(OR($Z11="Preventivo",$Z11="Detectivo"),($Q11-($Q11*($AC11+$AA11))),$Q11)</f>
        <v>0.36</v>
      </c>
      <c r="AJ11" s="215" t="str">
        <f t="shared" ref="AJ11:AJ14" si="11">IF(OR(R11="",Z11="",AB11=""),"",IF(AL11&lt;=20%,"Leve",IF(AL11&lt;=40%,"Menor",IF(AL11&lt;=60%,"Moderado",IF(AL11&lt;=80%,"Mayor","Catastrófico")))))</f>
        <v>Moderado</v>
      </c>
      <c r="AK11" s="83">
        <f t="shared" ref="AK11:AK14" si="12">IF($AJ11="Leve",1,IF($AJ11="Menor",2,IF($AJ11="Moderado",3,IF($AJ11="Mayor",4,IF($AJ11="Catastrófico",5,"")))))</f>
        <v>3</v>
      </c>
      <c r="AL11" s="215">
        <f t="shared" ref="AL11:AL14" si="13">IF($Z11="Correctivo",($T11-($T11*($AC11+$AA11))),$T11)</f>
        <v>0.6</v>
      </c>
      <c r="AM11" s="83">
        <f t="shared" ref="AM11:AM14" si="14">IF(OR(AH11="",AK11=""),"",AH11*AK11)</f>
        <v>6</v>
      </c>
      <c r="AN11" s="216" t="str">
        <f t="shared" ref="AN11:AN14" si="15">IF(AM11="","",IF(AM11&lt;=2,"BAJA",IF(AM11&lt;=6,"MODERADA",IF(AM11&lt;=12,"ALTA","EXTREMA"))))</f>
        <v>MODERADA</v>
      </c>
      <c r="AO11" s="83" t="str">
        <f t="shared" ref="AO11:AO14" si="16">IF(AN11="","",IF(AN11="Baja","Asumir el Riesgo.",IF(AN11="Moderada","Asumir o reducir el Riesgo.",IF(AN11="Alta","Reducir el Riesgo, Evitar, Compartir o Transferir (pronta atención).",IF(AN11="Extrema","Reducir el Riesgo, Evitar o Compartir (Se requiere acción inmediata).","")))))</f>
        <v>Asumir o reducir el Riesgo.</v>
      </c>
      <c r="AP11" s="210" t="s">
        <v>308</v>
      </c>
      <c r="AQ11" s="211" t="s">
        <v>309</v>
      </c>
      <c r="AR11" s="266">
        <v>3</v>
      </c>
      <c r="AS11" s="212" t="s">
        <v>310</v>
      </c>
      <c r="AT11" s="213">
        <v>44824</v>
      </c>
      <c r="AU11" s="213">
        <v>45188</v>
      </c>
      <c r="AV11" s="210" t="s">
        <v>311</v>
      </c>
      <c r="AW11" s="365">
        <v>44895</v>
      </c>
      <c r="AX11" s="366" t="s">
        <v>848</v>
      </c>
      <c r="AY11" s="265">
        <v>0</v>
      </c>
      <c r="AZ11" s="370">
        <f>IF(AY11="","",IF(OR(AR11=0,AR11="",AW11=""),"",(AY11*100%)/AR11))</f>
        <v>0</v>
      </c>
      <c r="BA11" s="386" t="str">
        <f>IF(AY11="","",IF(AW11&lt;AU11,IF(AZ11=0%,"SIN INICIAR",IF(AZ11=100%,"TERMINADA",IF(AZ11&gt;0%,"EN PROCESO")))))</f>
        <v>SIN INICIAR</v>
      </c>
      <c r="BB11" s="415" t="s">
        <v>788</v>
      </c>
      <c r="BC11" s="350" t="s">
        <v>785</v>
      </c>
    </row>
    <row r="12" spans="1:55" ht="183.6">
      <c r="A12" s="105" t="s">
        <v>18</v>
      </c>
      <c r="B12" s="105" t="s">
        <v>191</v>
      </c>
      <c r="C12" s="202" t="s">
        <v>301</v>
      </c>
      <c r="D12" s="202" t="s">
        <v>302</v>
      </c>
      <c r="E12" s="105" t="s">
        <v>15</v>
      </c>
      <c r="F12" s="105" t="s">
        <v>303</v>
      </c>
      <c r="G12" s="105" t="s">
        <v>118</v>
      </c>
      <c r="H12" s="203" t="s">
        <v>219</v>
      </c>
      <c r="I12" s="203" t="s">
        <v>846</v>
      </c>
      <c r="J12" s="203" t="s">
        <v>304</v>
      </c>
      <c r="K12" s="203" t="s">
        <v>847</v>
      </c>
      <c r="L12" s="202" t="s">
        <v>124</v>
      </c>
      <c r="M12" s="202" t="s">
        <v>144</v>
      </c>
      <c r="N12" s="105" t="s">
        <v>131</v>
      </c>
      <c r="O12" s="105" t="s">
        <v>157</v>
      </c>
      <c r="P12" s="105">
        <f t="shared" si="0"/>
        <v>3</v>
      </c>
      <c r="Q12" s="206">
        <f t="shared" si="1"/>
        <v>0.6</v>
      </c>
      <c r="R12" s="105" t="s">
        <v>24</v>
      </c>
      <c r="S12" s="105">
        <f t="shared" si="2"/>
        <v>3</v>
      </c>
      <c r="T12" s="206">
        <f t="shared" si="3"/>
        <v>0.6</v>
      </c>
      <c r="U12" s="105">
        <f t="shared" si="4"/>
        <v>9</v>
      </c>
      <c r="V12" s="117" t="str">
        <f t="shared" si="5"/>
        <v>ALTA</v>
      </c>
      <c r="W12" s="202" t="s">
        <v>312</v>
      </c>
      <c r="X12" s="202" t="s">
        <v>313</v>
      </c>
      <c r="Y12" s="202" t="s">
        <v>314</v>
      </c>
      <c r="Z12" s="202" t="s">
        <v>170</v>
      </c>
      <c r="AA12" s="206">
        <f t="shared" si="6"/>
        <v>0.25</v>
      </c>
      <c r="AB12" s="105" t="s">
        <v>175</v>
      </c>
      <c r="AC12" s="206">
        <f t="shared" si="7"/>
        <v>0.15</v>
      </c>
      <c r="AD12" s="105" t="s">
        <v>179</v>
      </c>
      <c r="AE12" s="105" t="s">
        <v>180</v>
      </c>
      <c r="AF12" s="105" t="s">
        <v>183</v>
      </c>
      <c r="AG12" s="206" t="str">
        <f t="shared" si="8"/>
        <v>Baja</v>
      </c>
      <c r="AH12" s="105">
        <f t="shared" si="9"/>
        <v>2</v>
      </c>
      <c r="AI12" s="206">
        <f t="shared" si="10"/>
        <v>0.36</v>
      </c>
      <c r="AJ12" s="206" t="str">
        <f t="shared" si="11"/>
        <v>Moderado</v>
      </c>
      <c r="AK12" s="105">
        <f t="shared" si="12"/>
        <v>3</v>
      </c>
      <c r="AL12" s="206">
        <f t="shared" si="13"/>
        <v>0.6</v>
      </c>
      <c r="AM12" s="105">
        <f t="shared" si="14"/>
        <v>6</v>
      </c>
      <c r="AN12" s="207" t="str">
        <f t="shared" si="15"/>
        <v>MODERADA</v>
      </c>
      <c r="AO12" s="105" t="str">
        <f t="shared" si="16"/>
        <v>Asumir o reducir el Riesgo.</v>
      </c>
      <c r="AP12" s="208" t="s">
        <v>705</v>
      </c>
      <c r="AQ12" s="208" t="s">
        <v>315</v>
      </c>
      <c r="AR12" s="267">
        <v>2</v>
      </c>
      <c r="AS12" s="203" t="s">
        <v>310</v>
      </c>
      <c r="AT12" s="209">
        <v>44824</v>
      </c>
      <c r="AU12" s="209">
        <v>45188</v>
      </c>
      <c r="AV12" s="203" t="s">
        <v>316</v>
      </c>
      <c r="AW12" s="365">
        <v>44895</v>
      </c>
      <c r="AX12" s="366" t="s">
        <v>848</v>
      </c>
      <c r="AY12" s="367">
        <v>0</v>
      </c>
      <c r="AZ12" s="370">
        <f t="shared" ref="AZ12:AZ14" si="17">IF(AY12="","",IF(OR(AR12=0,AR12="",AW12=""),"",(AY12*100%)/AR12))</f>
        <v>0</v>
      </c>
      <c r="BA12" s="386" t="str">
        <f t="shared" ref="BA12:BA14" si="18">IF(AY12="","",IF(AW12&lt;AU12,IF(AZ12=0%,"SIN INICIAR",IF(AZ12=100%,"TERMINADA",IF(AZ12&gt;0%,"EN PROCESO")))))</f>
        <v>SIN INICIAR</v>
      </c>
      <c r="BB12" s="415" t="s">
        <v>788</v>
      </c>
      <c r="BC12" s="367" t="s">
        <v>785</v>
      </c>
    </row>
    <row r="13" spans="1:55" ht="183.6">
      <c r="A13" s="105" t="s">
        <v>18</v>
      </c>
      <c r="B13" s="105" t="s">
        <v>191</v>
      </c>
      <c r="C13" s="202" t="s">
        <v>301</v>
      </c>
      <c r="D13" s="202" t="s">
        <v>302</v>
      </c>
      <c r="E13" s="105" t="s">
        <v>94</v>
      </c>
      <c r="F13" s="105" t="s">
        <v>317</v>
      </c>
      <c r="G13" s="105" t="s">
        <v>118</v>
      </c>
      <c r="H13" s="203" t="s">
        <v>219</v>
      </c>
      <c r="I13" s="203" t="s">
        <v>318</v>
      </c>
      <c r="J13" s="203" t="s">
        <v>319</v>
      </c>
      <c r="K13" s="203" t="s">
        <v>320</v>
      </c>
      <c r="L13" s="202" t="s">
        <v>122</v>
      </c>
      <c r="M13" s="202" t="s">
        <v>140</v>
      </c>
      <c r="N13" s="105" t="s">
        <v>47</v>
      </c>
      <c r="O13" s="105" t="s">
        <v>17</v>
      </c>
      <c r="P13" s="105">
        <f t="shared" si="0"/>
        <v>2</v>
      </c>
      <c r="Q13" s="206">
        <f t="shared" si="1"/>
        <v>0.4</v>
      </c>
      <c r="R13" s="105" t="s">
        <v>27</v>
      </c>
      <c r="S13" s="105">
        <f t="shared" si="2"/>
        <v>4</v>
      </c>
      <c r="T13" s="206">
        <f t="shared" si="3"/>
        <v>0.8</v>
      </c>
      <c r="U13" s="105">
        <f t="shared" si="4"/>
        <v>8</v>
      </c>
      <c r="V13" s="117" t="str">
        <f t="shared" si="5"/>
        <v>ALTA</v>
      </c>
      <c r="W13" s="202" t="s">
        <v>849</v>
      </c>
      <c r="X13" s="202" t="s">
        <v>321</v>
      </c>
      <c r="Y13" s="202" t="s">
        <v>322</v>
      </c>
      <c r="Z13" s="202" t="s">
        <v>170</v>
      </c>
      <c r="AA13" s="206">
        <f t="shared" si="6"/>
        <v>0.25</v>
      </c>
      <c r="AB13" s="105" t="s">
        <v>175</v>
      </c>
      <c r="AC13" s="206">
        <f t="shared" si="7"/>
        <v>0.15</v>
      </c>
      <c r="AD13" s="105" t="s">
        <v>179</v>
      </c>
      <c r="AE13" s="105" t="s">
        <v>180</v>
      </c>
      <c r="AF13" s="105" t="s">
        <v>183</v>
      </c>
      <c r="AG13" s="206" t="str">
        <f t="shared" si="8"/>
        <v>Baja</v>
      </c>
      <c r="AH13" s="105">
        <f t="shared" si="9"/>
        <v>2</v>
      </c>
      <c r="AI13" s="206">
        <f t="shared" si="10"/>
        <v>0.24</v>
      </c>
      <c r="AJ13" s="206" t="str">
        <f t="shared" si="11"/>
        <v>Mayor</v>
      </c>
      <c r="AK13" s="105">
        <f t="shared" si="12"/>
        <v>4</v>
      </c>
      <c r="AL13" s="206">
        <f t="shared" si="13"/>
        <v>0.8</v>
      </c>
      <c r="AM13" s="105">
        <f t="shared" si="14"/>
        <v>8</v>
      </c>
      <c r="AN13" s="117" t="str">
        <f t="shared" si="15"/>
        <v>ALTA</v>
      </c>
      <c r="AO13" s="105" t="str">
        <f t="shared" si="16"/>
        <v>Reducir el Riesgo, Evitar, Compartir o Transferir (pronta atención).</v>
      </c>
      <c r="AP13" s="203" t="s">
        <v>323</v>
      </c>
      <c r="AQ13" s="203" t="s">
        <v>324</v>
      </c>
      <c r="AR13" s="251">
        <v>2</v>
      </c>
      <c r="AS13" s="203" t="s">
        <v>325</v>
      </c>
      <c r="AT13" s="209">
        <v>44824</v>
      </c>
      <c r="AU13" s="209">
        <v>45188</v>
      </c>
      <c r="AV13" s="203" t="s">
        <v>326</v>
      </c>
      <c r="AW13" s="365">
        <v>44895</v>
      </c>
      <c r="AX13" s="366" t="s">
        <v>848</v>
      </c>
      <c r="AY13" s="367">
        <v>0</v>
      </c>
      <c r="AZ13" s="370">
        <f t="shared" si="17"/>
        <v>0</v>
      </c>
      <c r="BA13" s="386" t="str">
        <f t="shared" si="18"/>
        <v>SIN INICIAR</v>
      </c>
      <c r="BB13" s="415" t="s">
        <v>788</v>
      </c>
      <c r="BC13" s="367" t="s">
        <v>785</v>
      </c>
    </row>
    <row r="14" spans="1:55" ht="193.8">
      <c r="A14" s="105" t="s">
        <v>18</v>
      </c>
      <c r="B14" s="105" t="s">
        <v>191</v>
      </c>
      <c r="C14" s="202" t="s">
        <v>301</v>
      </c>
      <c r="D14" s="202" t="s">
        <v>302</v>
      </c>
      <c r="E14" s="105" t="s">
        <v>94</v>
      </c>
      <c r="F14" s="105" t="s">
        <v>327</v>
      </c>
      <c r="G14" s="105" t="s">
        <v>117</v>
      </c>
      <c r="H14" s="203" t="s">
        <v>219</v>
      </c>
      <c r="I14" s="203" t="s">
        <v>328</v>
      </c>
      <c r="J14" s="203" t="s">
        <v>329</v>
      </c>
      <c r="K14" s="203" t="s">
        <v>330</v>
      </c>
      <c r="L14" s="202" t="s">
        <v>122</v>
      </c>
      <c r="M14" s="202" t="s">
        <v>137</v>
      </c>
      <c r="N14" s="105" t="s">
        <v>47</v>
      </c>
      <c r="O14" s="105" t="s">
        <v>158</v>
      </c>
      <c r="P14" s="105">
        <f t="shared" si="0"/>
        <v>5</v>
      </c>
      <c r="Q14" s="206">
        <f t="shared" si="1"/>
        <v>1</v>
      </c>
      <c r="R14" s="105" t="s">
        <v>27</v>
      </c>
      <c r="S14" s="105">
        <f t="shared" si="2"/>
        <v>4</v>
      </c>
      <c r="T14" s="206">
        <f t="shared" si="3"/>
        <v>0.8</v>
      </c>
      <c r="U14" s="105">
        <f t="shared" si="4"/>
        <v>20</v>
      </c>
      <c r="V14" s="207" t="str">
        <f t="shared" si="5"/>
        <v>EXTREMA</v>
      </c>
      <c r="W14" s="202" t="s">
        <v>331</v>
      </c>
      <c r="X14" s="202" t="s">
        <v>332</v>
      </c>
      <c r="Y14" s="202" t="s">
        <v>333</v>
      </c>
      <c r="Z14" s="202" t="s">
        <v>170</v>
      </c>
      <c r="AA14" s="206">
        <f t="shared" si="6"/>
        <v>0.25</v>
      </c>
      <c r="AB14" s="105" t="s">
        <v>175</v>
      </c>
      <c r="AC14" s="206">
        <f t="shared" si="7"/>
        <v>0.15</v>
      </c>
      <c r="AD14" s="105" t="s">
        <v>179</v>
      </c>
      <c r="AE14" s="105" t="s">
        <v>180</v>
      </c>
      <c r="AF14" s="105" t="s">
        <v>183</v>
      </c>
      <c r="AG14" s="206" t="str">
        <f t="shared" si="8"/>
        <v>Media</v>
      </c>
      <c r="AH14" s="105">
        <f t="shared" si="9"/>
        <v>3</v>
      </c>
      <c r="AI14" s="206">
        <f t="shared" si="10"/>
        <v>0.6</v>
      </c>
      <c r="AJ14" s="206" t="str">
        <f t="shared" si="11"/>
        <v>Mayor</v>
      </c>
      <c r="AK14" s="105">
        <f t="shared" si="12"/>
        <v>4</v>
      </c>
      <c r="AL14" s="206">
        <f t="shared" si="13"/>
        <v>0.8</v>
      </c>
      <c r="AM14" s="105">
        <f t="shared" si="14"/>
        <v>12</v>
      </c>
      <c r="AN14" s="117" t="str">
        <f t="shared" si="15"/>
        <v>ALTA</v>
      </c>
      <c r="AO14" s="105" t="str">
        <f t="shared" si="16"/>
        <v>Reducir el Riesgo, Evitar, Compartir o Transferir (pronta atención).</v>
      </c>
      <c r="AP14" s="203" t="s">
        <v>334</v>
      </c>
      <c r="AQ14" s="203" t="s">
        <v>335</v>
      </c>
      <c r="AR14" s="251">
        <v>2</v>
      </c>
      <c r="AS14" s="203" t="s">
        <v>336</v>
      </c>
      <c r="AT14" s="209">
        <v>44824</v>
      </c>
      <c r="AU14" s="209">
        <v>45188</v>
      </c>
      <c r="AV14" s="203" t="s">
        <v>337</v>
      </c>
      <c r="AW14" s="365">
        <v>44895</v>
      </c>
      <c r="AX14" s="366" t="s">
        <v>848</v>
      </c>
      <c r="AY14" s="367">
        <v>0</v>
      </c>
      <c r="AZ14" s="370">
        <f t="shared" si="17"/>
        <v>0</v>
      </c>
      <c r="BA14" s="386" t="str">
        <f t="shared" si="18"/>
        <v>SIN INICIAR</v>
      </c>
      <c r="BB14" s="415" t="s">
        <v>789</v>
      </c>
      <c r="BC14" s="367" t="s">
        <v>785</v>
      </c>
    </row>
    <row r="15" spans="1:55" ht="14.25" customHeight="1"/>
    <row r="16" spans="1:55"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52">
    <mergeCell ref="AP8:AV8"/>
    <mergeCell ref="C1:AC4"/>
    <mergeCell ref="AD1:AE4"/>
    <mergeCell ref="AF1:AG4"/>
    <mergeCell ref="A1:B4"/>
    <mergeCell ref="A6:B6"/>
    <mergeCell ref="A8:N8"/>
    <mergeCell ref="O8:V8"/>
    <mergeCell ref="W8:AF8"/>
    <mergeCell ref="AG8:AO8"/>
    <mergeCell ref="AH1:BB4"/>
    <mergeCell ref="U9:U10"/>
    <mergeCell ref="A9:F9"/>
    <mergeCell ref="G9:G10"/>
    <mergeCell ref="H9:K9"/>
    <mergeCell ref="L9:M9"/>
    <mergeCell ref="N9:N10"/>
    <mergeCell ref="O9:O10"/>
    <mergeCell ref="P9:P10"/>
    <mergeCell ref="Q9:Q10"/>
    <mergeCell ref="R9:R10"/>
    <mergeCell ref="S9:S10"/>
    <mergeCell ref="T9:T10"/>
    <mergeCell ref="AM9:AM10"/>
    <mergeCell ref="V9:V10"/>
    <mergeCell ref="W9:Y9"/>
    <mergeCell ref="Z9:Z10"/>
    <mergeCell ref="AA9:AA10"/>
    <mergeCell ref="AB9:AF9"/>
    <mergeCell ref="AG9:AG10"/>
    <mergeCell ref="AH9:AH10"/>
    <mergeCell ref="AI9:AI10"/>
    <mergeCell ref="AJ9:AJ10"/>
    <mergeCell ref="AK9:AK10"/>
    <mergeCell ref="AL9:AL10"/>
    <mergeCell ref="BC1:BC4"/>
    <mergeCell ref="AW8:BC8"/>
    <mergeCell ref="AW9:AW10"/>
    <mergeCell ref="AX9:AX10"/>
    <mergeCell ref="AY9:AY10"/>
    <mergeCell ref="AZ9:AZ10"/>
    <mergeCell ref="BA9:BA10"/>
    <mergeCell ref="BB9:BB10"/>
    <mergeCell ref="BC9:BC10"/>
    <mergeCell ref="AV9:AV10"/>
    <mergeCell ref="AN9:AN10"/>
    <mergeCell ref="AO9:AO10"/>
    <mergeCell ref="AP9:AP10"/>
    <mergeCell ref="AQ9:AQ10"/>
    <mergeCell ref="AS9:AS10"/>
    <mergeCell ref="AT9:AU9"/>
    <mergeCell ref="AR9:AR10"/>
  </mergeCells>
  <conditionalFormatting sqref="V14">
    <cfRule type="containsText" dxfId="229" priority="29" operator="containsText" text="ALTA">
      <formula>NOT(ISERROR(SEARCH(("ALTA"),(V14))))</formula>
    </cfRule>
  </conditionalFormatting>
  <conditionalFormatting sqref="V14">
    <cfRule type="containsText" dxfId="228" priority="30" operator="containsText" text="EXTREMA">
      <formula>NOT(ISERROR(SEARCH(("EXTREMA"),(V14))))</formula>
    </cfRule>
  </conditionalFormatting>
  <conditionalFormatting sqref="V14">
    <cfRule type="containsText" dxfId="227" priority="31" operator="containsText" text="ALTA">
      <formula>NOT(ISERROR(SEARCH(("ALTA"),(V14))))</formula>
    </cfRule>
  </conditionalFormatting>
  <conditionalFormatting sqref="V14">
    <cfRule type="containsText" dxfId="226" priority="32" operator="containsText" text="MODERADA">
      <formula>NOT(ISERROR(SEARCH(("MODERADA"),(V14))))</formula>
    </cfRule>
  </conditionalFormatting>
  <conditionalFormatting sqref="V14">
    <cfRule type="containsText" dxfId="225" priority="33" operator="containsText" text="BAJA">
      <formula>NOT(ISERROR(SEARCH(("BAJA"),(V14))))</formula>
    </cfRule>
  </conditionalFormatting>
  <conditionalFormatting sqref="V14">
    <cfRule type="colorScale" priority="34">
      <colorScale>
        <cfvo type="formula" val="1"/>
        <cfvo type="formula" val="2"/>
        <cfvo type="formula" val="5"/>
        <color rgb="FFF8696B"/>
        <color rgb="FFFFEB84"/>
        <color rgb="FF63BE7B"/>
      </colorScale>
    </cfRule>
  </conditionalFormatting>
  <conditionalFormatting sqref="V14">
    <cfRule type="colorScale" priority="35">
      <colorScale>
        <cfvo type="min"/>
        <cfvo type="percentile" val="50"/>
        <cfvo type="max"/>
        <color rgb="FFF8696B"/>
        <color rgb="FFFFEB84"/>
        <color rgb="FF63BE7B"/>
      </colorScale>
    </cfRule>
  </conditionalFormatting>
  <conditionalFormatting sqref="V14">
    <cfRule type="containsText" dxfId="224" priority="36" operator="containsText" text="ALTA">
      <formula>NOT(ISERROR(SEARCH(("ALTA"),(V14))))</formula>
    </cfRule>
  </conditionalFormatting>
  <conditionalFormatting sqref="V14">
    <cfRule type="containsText" dxfId="223" priority="37" operator="containsText" text="EXTREMA">
      <formula>NOT(ISERROR(SEARCH(("EXTREMA"),(V14))))</formula>
    </cfRule>
  </conditionalFormatting>
  <conditionalFormatting sqref="V14">
    <cfRule type="containsText" dxfId="222" priority="38" operator="containsText" text="ALTA">
      <formula>NOT(ISERROR(SEARCH(("ALTA"),(V14))))</formula>
    </cfRule>
  </conditionalFormatting>
  <conditionalFormatting sqref="V14">
    <cfRule type="containsText" dxfId="221" priority="39" operator="containsText" text="MODERADA">
      <formula>NOT(ISERROR(SEARCH(("MODERADA"),(V14))))</formula>
    </cfRule>
  </conditionalFormatting>
  <conditionalFormatting sqref="V14">
    <cfRule type="containsText" dxfId="220" priority="40" operator="containsText" text="BAJA">
      <formula>NOT(ISERROR(SEARCH(("BAJA"),(V14))))</formula>
    </cfRule>
  </conditionalFormatting>
  <conditionalFormatting sqref="V14">
    <cfRule type="colorScale" priority="41">
      <colorScale>
        <cfvo type="formula" val="1"/>
        <cfvo type="formula" val="2"/>
        <cfvo type="formula" val="5"/>
        <color rgb="FFF8696B"/>
        <color rgb="FFFFEB84"/>
        <color rgb="FF63BE7B"/>
      </colorScale>
    </cfRule>
  </conditionalFormatting>
  <conditionalFormatting sqref="V14">
    <cfRule type="colorScale" priority="42">
      <colorScale>
        <cfvo type="min"/>
        <cfvo type="percentile" val="50"/>
        <cfvo type="max"/>
        <color rgb="FFF8696B"/>
        <color rgb="FFFFEB84"/>
        <color rgb="FF63BE7B"/>
      </colorScale>
    </cfRule>
  </conditionalFormatting>
  <conditionalFormatting sqref="AN11:AN12">
    <cfRule type="containsText" dxfId="219" priority="43" operator="containsText" text="ALTA">
      <formula>NOT(ISERROR(SEARCH(("ALTA"),(AN11))))</formula>
    </cfRule>
  </conditionalFormatting>
  <conditionalFormatting sqref="AN11:AN12">
    <cfRule type="containsText" dxfId="218" priority="44" operator="containsText" text="EXTREMA">
      <formula>NOT(ISERROR(SEARCH(("EXTREMA"),(AN11))))</formula>
    </cfRule>
  </conditionalFormatting>
  <conditionalFormatting sqref="AN11:AN12">
    <cfRule type="containsText" dxfId="217" priority="45" operator="containsText" text="ALTA">
      <formula>NOT(ISERROR(SEARCH(("ALTA"),(AN11))))</formula>
    </cfRule>
  </conditionalFormatting>
  <conditionalFormatting sqref="AN11:AN12">
    <cfRule type="containsText" dxfId="216" priority="46" operator="containsText" text="MODERADA">
      <formula>NOT(ISERROR(SEARCH(("MODERADA"),(AN11))))</formula>
    </cfRule>
  </conditionalFormatting>
  <conditionalFormatting sqref="AN11:AN12">
    <cfRule type="containsText" dxfId="215" priority="47" operator="containsText" text="BAJA">
      <formula>NOT(ISERROR(SEARCH(("BAJA"),(AN11))))</formula>
    </cfRule>
  </conditionalFormatting>
  <conditionalFormatting sqref="AN11:AN12">
    <cfRule type="colorScale" priority="48">
      <colorScale>
        <cfvo type="formula" val="1"/>
        <cfvo type="formula" val="2"/>
        <cfvo type="formula" val="5"/>
        <color rgb="FFF8696B"/>
        <color rgb="FFFFEB84"/>
        <color rgb="FF63BE7B"/>
      </colorScale>
    </cfRule>
  </conditionalFormatting>
  <conditionalFormatting sqref="AN11:AN12">
    <cfRule type="colorScale" priority="49">
      <colorScale>
        <cfvo type="min"/>
        <cfvo type="percentile" val="50"/>
        <cfvo type="max"/>
        <color rgb="FFF8696B"/>
        <color rgb="FFFFEB84"/>
        <color rgb="FF63BE7B"/>
      </colorScale>
    </cfRule>
  </conditionalFormatting>
  <conditionalFormatting sqref="AN11:AN12">
    <cfRule type="containsText" dxfId="214" priority="50" operator="containsText" text="ALTA">
      <formula>NOT(ISERROR(SEARCH(("ALTA"),(AN11))))</formula>
    </cfRule>
  </conditionalFormatting>
  <conditionalFormatting sqref="AN11:AN12">
    <cfRule type="containsText" dxfId="213" priority="51" operator="containsText" text="EXTREMA">
      <formula>NOT(ISERROR(SEARCH(("EXTREMA"),(AN11))))</formula>
    </cfRule>
  </conditionalFormatting>
  <conditionalFormatting sqref="AN11:AN12">
    <cfRule type="containsText" dxfId="212" priority="52" operator="containsText" text="ALTA">
      <formula>NOT(ISERROR(SEARCH(("ALTA"),(AN11))))</formula>
    </cfRule>
  </conditionalFormatting>
  <conditionalFormatting sqref="AN11:AN12">
    <cfRule type="containsText" dxfId="211" priority="53" operator="containsText" text="MODERADA">
      <formula>NOT(ISERROR(SEARCH(("MODERADA"),(AN11))))</formula>
    </cfRule>
  </conditionalFormatting>
  <conditionalFormatting sqref="AN11:AN12">
    <cfRule type="containsText" dxfId="210" priority="54" operator="containsText" text="BAJA">
      <formula>NOT(ISERROR(SEARCH(("BAJA"),(AN11))))</formula>
    </cfRule>
  </conditionalFormatting>
  <conditionalFormatting sqref="AN11:AN12">
    <cfRule type="colorScale" priority="55">
      <colorScale>
        <cfvo type="formula" val="1"/>
        <cfvo type="formula" val="2"/>
        <cfvo type="formula" val="5"/>
        <color rgb="FFF8696B"/>
        <color rgb="FFFFEB84"/>
        <color rgb="FF63BE7B"/>
      </colorScale>
    </cfRule>
  </conditionalFormatting>
  <conditionalFormatting sqref="AN11:AN12">
    <cfRule type="colorScale" priority="56">
      <colorScale>
        <cfvo type="min"/>
        <cfvo type="percentile" val="50"/>
        <cfvo type="max"/>
        <color rgb="FFF8696B"/>
        <color rgb="FFFFEB84"/>
        <color rgb="FF63BE7B"/>
      </colorScale>
    </cfRule>
  </conditionalFormatting>
  <conditionalFormatting sqref="V11:V13">
    <cfRule type="containsText" dxfId="209" priority="15" operator="containsText" text="ALTA">
      <formula>NOT(ISERROR(SEARCH("ALTA",V11)))</formula>
    </cfRule>
    <cfRule type="containsText" dxfId="208" priority="16" operator="containsText" text="EXTREMA">
      <formula>NOT(ISERROR(SEARCH("EXTREMA",V11)))</formula>
    </cfRule>
    <cfRule type="containsText" dxfId="207" priority="17" operator="containsText" text="ALTA">
      <formula>NOT(ISERROR(SEARCH("ALTA",V11)))</formula>
    </cfRule>
    <cfRule type="containsText" dxfId="206" priority="18" operator="containsText" text="MODERADA">
      <formula>NOT(ISERROR(SEARCH("MODERADA",V11)))</formula>
    </cfRule>
    <cfRule type="containsText" dxfId="205" priority="19" operator="containsText" text="BAJA">
      <formula>NOT(ISERROR(SEARCH("BAJA",V11)))</formula>
    </cfRule>
    <cfRule type="colorScale" priority="20">
      <colorScale>
        <cfvo type="num" val="1"/>
        <cfvo type="num" val="2"/>
        <cfvo type="num" val="5"/>
        <color rgb="FFF8696B"/>
        <color rgb="FFFFEB84"/>
        <color rgb="FF63BE7B"/>
      </colorScale>
    </cfRule>
    <cfRule type="colorScale" priority="21">
      <colorScale>
        <cfvo type="min"/>
        <cfvo type="percentile" val="50"/>
        <cfvo type="max"/>
        <color rgb="FFF8696B"/>
        <color rgb="FFFFEB84"/>
        <color rgb="FF63BE7B"/>
      </colorScale>
    </cfRule>
  </conditionalFormatting>
  <conditionalFormatting sqref="V11:V13">
    <cfRule type="containsText" dxfId="204" priority="22" operator="containsText" text="ALTA">
      <formula>NOT(ISERROR(SEARCH("ALTA",V11)))</formula>
    </cfRule>
    <cfRule type="containsText" dxfId="203" priority="23" operator="containsText" text="EXTREMA">
      <formula>NOT(ISERROR(SEARCH("EXTREMA",V11)))</formula>
    </cfRule>
    <cfRule type="containsText" dxfId="202" priority="24" operator="containsText" text="ALTA">
      <formula>NOT(ISERROR(SEARCH("ALTA",V11)))</formula>
    </cfRule>
    <cfRule type="containsText" dxfId="201" priority="25" operator="containsText" text="MODERADA">
      <formula>NOT(ISERROR(SEARCH("MODERADA",V11)))</formula>
    </cfRule>
    <cfRule type="containsText" dxfId="200" priority="26" operator="containsText" text="BAJA">
      <formula>NOT(ISERROR(SEARCH("BAJA",V11)))</formula>
    </cfRule>
    <cfRule type="colorScale" priority="27">
      <colorScale>
        <cfvo type="num" val="1"/>
        <cfvo type="num" val="2"/>
        <cfvo type="num" val="5"/>
        <color rgb="FFF8696B"/>
        <color rgb="FFFFEB84"/>
        <color rgb="FF63BE7B"/>
      </colorScale>
    </cfRule>
    <cfRule type="colorScale" priority="28">
      <colorScale>
        <cfvo type="min"/>
        <cfvo type="percentile" val="50"/>
        <cfvo type="max"/>
        <color rgb="FFF8696B"/>
        <color rgb="FFFFEB84"/>
        <color rgb="FF63BE7B"/>
      </colorScale>
    </cfRule>
  </conditionalFormatting>
  <conditionalFormatting sqref="AN13:AN14">
    <cfRule type="containsText" dxfId="199" priority="1" operator="containsText" text="ALTA">
      <formula>NOT(ISERROR(SEARCH("ALTA",AN13)))</formula>
    </cfRule>
    <cfRule type="containsText" dxfId="198" priority="2" operator="containsText" text="EXTREMA">
      <formula>NOT(ISERROR(SEARCH("EXTREMA",AN13)))</formula>
    </cfRule>
    <cfRule type="containsText" dxfId="197" priority="3" operator="containsText" text="ALTA">
      <formula>NOT(ISERROR(SEARCH("ALTA",AN13)))</formula>
    </cfRule>
    <cfRule type="containsText" dxfId="196" priority="4" operator="containsText" text="MODERADA">
      <formula>NOT(ISERROR(SEARCH("MODERADA",AN13)))</formula>
    </cfRule>
    <cfRule type="containsText" dxfId="195" priority="5" operator="containsText" text="BAJA">
      <formula>NOT(ISERROR(SEARCH("BAJA",AN13)))</formula>
    </cfRule>
    <cfRule type="colorScale" priority="6">
      <colorScale>
        <cfvo type="num" val="1"/>
        <cfvo type="num" val="2"/>
        <cfvo type="num" val="5"/>
        <color rgb="FFF8696B"/>
        <color rgb="FFFFEB84"/>
        <color rgb="FF63BE7B"/>
      </colorScale>
    </cfRule>
    <cfRule type="colorScale" priority="7">
      <colorScale>
        <cfvo type="min"/>
        <cfvo type="percentile" val="50"/>
        <cfvo type="max"/>
        <color rgb="FFF8696B"/>
        <color rgb="FFFFEB84"/>
        <color rgb="FF63BE7B"/>
      </colorScale>
    </cfRule>
  </conditionalFormatting>
  <conditionalFormatting sqref="AN13:AN14">
    <cfRule type="containsText" dxfId="194" priority="8" operator="containsText" text="ALTA">
      <formula>NOT(ISERROR(SEARCH("ALTA",AN13)))</formula>
    </cfRule>
    <cfRule type="containsText" dxfId="193" priority="9" operator="containsText" text="EXTREMA">
      <formula>NOT(ISERROR(SEARCH("EXTREMA",AN13)))</formula>
    </cfRule>
    <cfRule type="containsText" dxfId="192" priority="10" operator="containsText" text="ALTA">
      <formula>NOT(ISERROR(SEARCH("ALTA",AN13)))</formula>
    </cfRule>
    <cfRule type="containsText" dxfId="191" priority="11" operator="containsText" text="MODERADA">
      <formula>NOT(ISERROR(SEARCH("MODERADA",AN13)))</formula>
    </cfRule>
    <cfRule type="containsText" dxfId="190" priority="12" operator="containsText" text="BAJA">
      <formula>NOT(ISERROR(SEARCH("BAJA",AN13)))</formula>
    </cfRule>
    <cfRule type="colorScale" priority="13">
      <colorScale>
        <cfvo type="num" val="1"/>
        <cfvo type="num" val="2"/>
        <cfvo type="num" val="5"/>
        <color rgb="FFF8696B"/>
        <color rgb="FFFFEB84"/>
        <color rgb="FF63BE7B"/>
      </colorScale>
    </cfRule>
    <cfRule type="colorScale" priority="14">
      <colorScale>
        <cfvo type="min"/>
        <cfvo type="percentile" val="50"/>
        <cfvo type="max"/>
        <color rgb="FFF8696B"/>
        <color rgb="FFFFEB84"/>
        <color rgb="FF63BE7B"/>
      </colorScale>
    </cfRule>
  </conditionalFormatting>
  <dataValidations count="5">
    <dataValidation type="list" allowBlank="1" showErrorMessage="1" sqref="M11:M14" xr:uid="{CF8F2F2C-AA03-4461-B2CF-7CFA09124F19}">
      <formula1>INDIRECT(L11)</formula1>
    </dataValidation>
    <dataValidation type="list" allowBlank="1" showErrorMessage="1" sqref="A11:A14" xr:uid="{8EB2E262-7465-48C0-9CB4-8C73B2FA0D3C}">
      <formula1>Macroprocesos</formula1>
    </dataValidation>
    <dataValidation type="list" allowBlank="1" showErrorMessage="1" sqref="R11:R14" xr:uid="{CC54417C-7019-4D54-9241-EE602806BCC2}">
      <formula1>Impacto</formula1>
    </dataValidation>
    <dataValidation type="list" allowBlank="1" showErrorMessage="1" sqref="B11:B14" xr:uid="{95BFCAF7-B494-41D0-90B7-BE846947947F}">
      <formula1>Procesos</formula1>
    </dataValidation>
    <dataValidation type="list" allowBlank="1" showErrorMessage="1" sqref="O11:O14" xr:uid="{3E7C5537-519B-4360-A4D7-2C7973FDB783}">
      <formula1>Frecuencia</formula1>
    </dataValidation>
  </dataValidations>
  <printOptions horizontalCentered="1"/>
  <pageMargins left="0.11" right="0.13" top="0.27559055118110237" bottom="0.32" header="0" footer="0"/>
  <pageSetup scale="60" pageOrder="overThenDown"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95CAC8C-B36E-4B75-BEC3-521C02565AA6}">
          <x14:formula1>
            <xm:f>Datos!$B$2:$B$25</xm:f>
          </x14:formula1>
          <xm:sqref>AY11:AY14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8C63A-92A8-43DD-A9A6-50FD89D5EA66}">
  <sheetPr codeName="Hoja11"/>
  <dimension ref="A1:BC15"/>
  <sheetViews>
    <sheetView topLeftCell="A14" zoomScaleNormal="100" zoomScaleSheetLayoutView="85" workbookViewId="0">
      <selection activeCell="A14" sqref="A14"/>
    </sheetView>
  </sheetViews>
  <sheetFormatPr baseColWidth="10" defaultColWidth="11.44140625" defaultRowHeight="10.199999999999999"/>
  <cols>
    <col min="1" max="1" width="14.44140625" style="64" customWidth="1"/>
    <col min="2" max="2" width="15.6640625" style="64" customWidth="1"/>
    <col min="3" max="4" width="26.44140625" style="64" customWidth="1"/>
    <col min="5" max="5" width="10.44140625" style="64" customWidth="1"/>
    <col min="6" max="6" width="13.109375" style="64" customWidth="1"/>
    <col min="7" max="7" width="14.44140625" style="64" customWidth="1"/>
    <col min="8" max="8" width="11.6640625" style="64" customWidth="1"/>
    <col min="9" max="10" width="34.6640625" style="64" customWidth="1"/>
    <col min="11" max="11" width="52.88671875" style="64" customWidth="1"/>
    <col min="12" max="14" width="14.33203125" style="64" customWidth="1"/>
    <col min="15" max="15" width="12.6640625" style="64" customWidth="1"/>
    <col min="16" max="16" width="4.33203125" style="64" customWidth="1"/>
    <col min="17" max="17" width="6.109375" style="64" customWidth="1"/>
    <col min="18" max="18" width="15" style="64" customWidth="1"/>
    <col min="19" max="19" width="4.33203125" style="64" customWidth="1"/>
    <col min="20" max="20" width="5.33203125" style="64" customWidth="1"/>
    <col min="21" max="22" width="12.6640625" style="64" customWidth="1"/>
    <col min="23" max="23" width="21.5546875" style="64" customWidth="1"/>
    <col min="24" max="24" width="67.6640625" style="64" customWidth="1"/>
    <col min="25" max="25" width="54.109375" style="64" customWidth="1"/>
    <col min="26" max="26" width="9.33203125" style="64" customWidth="1"/>
    <col min="27" max="27" width="11" style="64" customWidth="1"/>
    <col min="28" max="29" width="16.6640625" style="64" customWidth="1"/>
    <col min="30" max="30" width="15.6640625" style="64" customWidth="1"/>
    <col min="31" max="31" width="13.109375" style="64" customWidth="1"/>
    <col min="32" max="32" width="11.6640625" style="64" customWidth="1"/>
    <col min="33" max="33" width="13.44140625" style="64" customWidth="1"/>
    <col min="34" max="35" width="5.44140625" style="64" customWidth="1"/>
    <col min="36" max="36" width="12.44140625" style="64" customWidth="1"/>
    <col min="37" max="38" width="5.44140625" style="64" customWidth="1"/>
    <col min="39" max="39" width="12.88671875" style="64" customWidth="1"/>
    <col min="40" max="40" width="13.109375" style="64" customWidth="1"/>
    <col min="41" max="41" width="14" style="64" customWidth="1"/>
    <col min="42" max="42" width="43.109375" style="64" customWidth="1"/>
    <col min="43" max="43" width="25.33203125" style="64" customWidth="1"/>
    <col min="44" max="44" width="15.6640625" style="127" customWidth="1"/>
    <col min="45" max="45" width="17.6640625" style="64" customWidth="1"/>
    <col min="46" max="46" width="16.6640625" style="64" customWidth="1"/>
    <col min="47" max="47" width="16.6640625" style="125" customWidth="1"/>
    <col min="48" max="48" width="22.44140625" style="64" customWidth="1"/>
    <col min="49" max="49" width="17.6640625" style="64" customWidth="1"/>
    <col min="50" max="50" width="40.6640625" style="64" customWidth="1"/>
    <col min="51" max="51" width="17.6640625" style="64" customWidth="1"/>
    <col min="52" max="52" width="17.6640625" style="372" customWidth="1"/>
    <col min="53" max="53" width="17.6640625" style="64" customWidth="1"/>
    <col min="54" max="54" width="70.6640625" style="64" customWidth="1"/>
    <col min="55" max="55" width="17.6640625" style="64" customWidth="1"/>
    <col min="56" max="16384" width="11.44140625" style="64"/>
  </cols>
  <sheetData>
    <row r="1" spans="1:55" s="143" customFormat="1" ht="18" customHeight="1">
      <c r="A1" s="624"/>
      <c r="B1" s="625"/>
      <c r="C1" s="451" t="s">
        <v>688</v>
      </c>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3"/>
      <c r="AD1" s="631"/>
      <c r="AE1" s="632"/>
      <c r="AF1" s="631"/>
      <c r="AG1" s="632"/>
      <c r="AH1" s="451" t="s">
        <v>688</v>
      </c>
      <c r="AI1" s="540"/>
      <c r="AJ1" s="540"/>
      <c r="AK1" s="540"/>
      <c r="AL1" s="540"/>
      <c r="AM1" s="540"/>
      <c r="AN1" s="540"/>
      <c r="AO1" s="540"/>
      <c r="AP1" s="540"/>
      <c r="AQ1" s="540"/>
      <c r="AR1" s="540"/>
      <c r="AS1" s="540"/>
      <c r="AT1" s="540"/>
      <c r="AU1" s="540"/>
      <c r="AV1" s="540"/>
      <c r="AW1" s="540"/>
      <c r="AX1" s="540"/>
      <c r="AY1" s="540"/>
      <c r="AZ1" s="540"/>
      <c r="BA1" s="540"/>
      <c r="BB1" s="541"/>
      <c r="BC1" s="662"/>
    </row>
    <row r="2" spans="1:55" s="143" customFormat="1" ht="18" customHeight="1">
      <c r="A2" s="626"/>
      <c r="B2" s="627"/>
      <c r="C2" s="454"/>
      <c r="D2" s="455"/>
      <c r="E2" s="455"/>
      <c r="F2" s="455"/>
      <c r="G2" s="455"/>
      <c r="H2" s="455"/>
      <c r="I2" s="455"/>
      <c r="J2" s="455"/>
      <c r="K2" s="455"/>
      <c r="L2" s="455"/>
      <c r="M2" s="455"/>
      <c r="N2" s="455"/>
      <c r="O2" s="455"/>
      <c r="P2" s="455"/>
      <c r="Q2" s="455"/>
      <c r="R2" s="455"/>
      <c r="S2" s="455"/>
      <c r="T2" s="455"/>
      <c r="U2" s="455"/>
      <c r="V2" s="455"/>
      <c r="W2" s="455"/>
      <c r="X2" s="455"/>
      <c r="Y2" s="455"/>
      <c r="Z2" s="455"/>
      <c r="AA2" s="455"/>
      <c r="AB2" s="455"/>
      <c r="AC2" s="456"/>
      <c r="AD2" s="633"/>
      <c r="AE2" s="634"/>
      <c r="AF2" s="633"/>
      <c r="AG2" s="634"/>
      <c r="AH2" s="542"/>
      <c r="AI2" s="543"/>
      <c r="AJ2" s="543"/>
      <c r="AK2" s="543"/>
      <c r="AL2" s="543"/>
      <c r="AM2" s="543"/>
      <c r="AN2" s="543"/>
      <c r="AO2" s="543"/>
      <c r="AP2" s="543"/>
      <c r="AQ2" s="543"/>
      <c r="AR2" s="543"/>
      <c r="AS2" s="543"/>
      <c r="AT2" s="543"/>
      <c r="AU2" s="543"/>
      <c r="AV2" s="543"/>
      <c r="AW2" s="543"/>
      <c r="AX2" s="543"/>
      <c r="AY2" s="543"/>
      <c r="AZ2" s="543"/>
      <c r="BA2" s="543"/>
      <c r="BB2" s="544"/>
      <c r="BC2" s="663"/>
    </row>
    <row r="3" spans="1:55" s="143" customFormat="1" ht="18" customHeight="1">
      <c r="A3" s="626"/>
      <c r="B3" s="627"/>
      <c r="C3" s="454"/>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6"/>
      <c r="AD3" s="633"/>
      <c r="AE3" s="634"/>
      <c r="AF3" s="633"/>
      <c r="AG3" s="634"/>
      <c r="AH3" s="542"/>
      <c r="AI3" s="543"/>
      <c r="AJ3" s="543"/>
      <c r="AK3" s="543"/>
      <c r="AL3" s="543"/>
      <c r="AM3" s="543"/>
      <c r="AN3" s="543"/>
      <c r="AO3" s="543"/>
      <c r="AP3" s="543"/>
      <c r="AQ3" s="543"/>
      <c r="AR3" s="543"/>
      <c r="AS3" s="543"/>
      <c r="AT3" s="543"/>
      <c r="AU3" s="543"/>
      <c r="AV3" s="543"/>
      <c r="AW3" s="543"/>
      <c r="AX3" s="543"/>
      <c r="AY3" s="543"/>
      <c r="AZ3" s="543"/>
      <c r="BA3" s="543"/>
      <c r="BB3" s="544"/>
      <c r="BC3" s="663"/>
    </row>
    <row r="4" spans="1:55" s="143" customFormat="1" ht="18" customHeight="1" thickBot="1">
      <c r="A4" s="628"/>
      <c r="B4" s="629"/>
      <c r="C4" s="457"/>
      <c r="D4" s="458"/>
      <c r="E4" s="458"/>
      <c r="F4" s="458"/>
      <c r="G4" s="458"/>
      <c r="H4" s="458"/>
      <c r="I4" s="458"/>
      <c r="J4" s="458"/>
      <c r="K4" s="458"/>
      <c r="L4" s="458"/>
      <c r="M4" s="458"/>
      <c r="N4" s="458"/>
      <c r="O4" s="458"/>
      <c r="P4" s="458"/>
      <c r="Q4" s="458"/>
      <c r="R4" s="458"/>
      <c r="S4" s="458"/>
      <c r="T4" s="458"/>
      <c r="U4" s="458"/>
      <c r="V4" s="458"/>
      <c r="W4" s="458"/>
      <c r="X4" s="458"/>
      <c r="Y4" s="458"/>
      <c r="Z4" s="458"/>
      <c r="AA4" s="458"/>
      <c r="AB4" s="458"/>
      <c r="AC4" s="459"/>
      <c r="AD4" s="635"/>
      <c r="AE4" s="636"/>
      <c r="AF4" s="635"/>
      <c r="AG4" s="636"/>
      <c r="AH4" s="545"/>
      <c r="AI4" s="546"/>
      <c r="AJ4" s="546"/>
      <c r="AK4" s="546"/>
      <c r="AL4" s="546"/>
      <c r="AM4" s="546"/>
      <c r="AN4" s="546"/>
      <c r="AO4" s="546"/>
      <c r="AP4" s="546"/>
      <c r="AQ4" s="546"/>
      <c r="AR4" s="546"/>
      <c r="AS4" s="546"/>
      <c r="AT4" s="546"/>
      <c r="AU4" s="546"/>
      <c r="AV4" s="546"/>
      <c r="AW4" s="546"/>
      <c r="AX4" s="546"/>
      <c r="AY4" s="546"/>
      <c r="AZ4" s="546"/>
      <c r="BA4" s="546"/>
      <c r="BB4" s="547"/>
      <c r="BC4" s="664"/>
    </row>
    <row r="5" spans="1:55" ht="6.75" customHeight="1"/>
    <row r="6" spans="1:55" s="65" customFormat="1" ht="15.75" customHeight="1">
      <c r="A6" s="505" t="s">
        <v>97</v>
      </c>
      <c r="B6" s="505"/>
      <c r="C6" s="66">
        <v>44824</v>
      </c>
      <c r="AR6" s="121"/>
      <c r="AU6" s="121"/>
      <c r="AZ6" s="369"/>
    </row>
    <row r="7" spans="1:55" s="67" customFormat="1" ht="6.75" customHeight="1" thickBot="1">
      <c r="AR7" s="127"/>
      <c r="AU7" s="127"/>
      <c r="AZ7" s="372"/>
    </row>
    <row r="8" spans="1:55" s="67" customFormat="1" ht="20.25" customHeight="1" thickBot="1">
      <c r="A8" s="481" t="s">
        <v>0</v>
      </c>
      <c r="B8" s="482"/>
      <c r="C8" s="482"/>
      <c r="D8" s="482"/>
      <c r="E8" s="482"/>
      <c r="F8" s="482"/>
      <c r="G8" s="482"/>
      <c r="H8" s="482"/>
      <c r="I8" s="482"/>
      <c r="J8" s="482"/>
      <c r="K8" s="482"/>
      <c r="L8" s="482"/>
      <c r="M8" s="482"/>
      <c r="N8" s="483"/>
      <c r="O8" s="706" t="s">
        <v>48</v>
      </c>
      <c r="P8" s="707"/>
      <c r="Q8" s="707"/>
      <c r="R8" s="707"/>
      <c r="S8" s="707"/>
      <c r="T8" s="707"/>
      <c r="U8" s="707"/>
      <c r="V8" s="708"/>
      <c r="W8" s="709" t="s">
        <v>85</v>
      </c>
      <c r="X8" s="710"/>
      <c r="Y8" s="710"/>
      <c r="Z8" s="710"/>
      <c r="AA8" s="710"/>
      <c r="AB8" s="710"/>
      <c r="AC8" s="710"/>
      <c r="AD8" s="710"/>
      <c r="AE8" s="710"/>
      <c r="AF8" s="711"/>
      <c r="AG8" s="500" t="s">
        <v>185</v>
      </c>
      <c r="AH8" s="501"/>
      <c r="AI8" s="501"/>
      <c r="AJ8" s="501"/>
      <c r="AK8" s="501"/>
      <c r="AL8" s="501"/>
      <c r="AM8" s="501"/>
      <c r="AN8" s="501"/>
      <c r="AO8" s="502"/>
      <c r="AP8" s="486" t="s">
        <v>90</v>
      </c>
      <c r="AQ8" s="487"/>
      <c r="AR8" s="487"/>
      <c r="AS8" s="487"/>
      <c r="AT8" s="487"/>
      <c r="AU8" s="487"/>
      <c r="AV8" s="630"/>
      <c r="AW8" s="461" t="s">
        <v>682</v>
      </c>
      <c r="AX8" s="462"/>
      <c r="AY8" s="462"/>
      <c r="AZ8" s="462"/>
      <c r="BA8" s="462"/>
      <c r="BB8" s="462"/>
      <c r="BC8" s="463"/>
    </row>
    <row r="9" spans="1:55" s="67" customFormat="1" ht="26.25" customHeight="1">
      <c r="A9" s="638" t="s">
        <v>119</v>
      </c>
      <c r="B9" s="639"/>
      <c r="C9" s="639"/>
      <c r="D9" s="639"/>
      <c r="E9" s="639"/>
      <c r="F9" s="639"/>
      <c r="G9" s="484" t="s">
        <v>120</v>
      </c>
      <c r="H9" s="478" t="s">
        <v>683</v>
      </c>
      <c r="I9" s="479"/>
      <c r="J9" s="479"/>
      <c r="K9" s="480"/>
      <c r="L9" s="474" t="s">
        <v>115</v>
      </c>
      <c r="M9" s="475"/>
      <c r="N9" s="619" t="s">
        <v>91</v>
      </c>
      <c r="O9" s="620" t="s">
        <v>684</v>
      </c>
      <c r="P9" s="614" t="s">
        <v>50</v>
      </c>
      <c r="Q9" s="476" t="s">
        <v>156</v>
      </c>
      <c r="R9" s="614" t="s">
        <v>685</v>
      </c>
      <c r="S9" s="614" t="s">
        <v>51</v>
      </c>
      <c r="T9" s="476" t="s">
        <v>160</v>
      </c>
      <c r="U9" s="637" t="s">
        <v>686</v>
      </c>
      <c r="V9" s="521" t="s">
        <v>49</v>
      </c>
      <c r="W9" s="528" t="s">
        <v>53</v>
      </c>
      <c r="X9" s="526"/>
      <c r="Y9" s="529"/>
      <c r="Z9" s="503" t="s">
        <v>220</v>
      </c>
      <c r="AA9" s="503" t="s">
        <v>173</v>
      </c>
      <c r="AB9" s="525" t="s">
        <v>166</v>
      </c>
      <c r="AC9" s="526"/>
      <c r="AD9" s="526"/>
      <c r="AE9" s="526"/>
      <c r="AF9" s="527"/>
      <c r="AG9" s="617" t="s">
        <v>187</v>
      </c>
      <c r="AH9" s="606" t="s">
        <v>87</v>
      </c>
      <c r="AI9" s="606" t="s">
        <v>186</v>
      </c>
      <c r="AJ9" s="606" t="s">
        <v>188</v>
      </c>
      <c r="AK9" s="606" t="s">
        <v>88</v>
      </c>
      <c r="AL9" s="606" t="s">
        <v>189</v>
      </c>
      <c r="AM9" s="606" t="s">
        <v>687</v>
      </c>
      <c r="AN9" s="606" t="s">
        <v>81</v>
      </c>
      <c r="AO9" s="608" t="s">
        <v>89</v>
      </c>
      <c r="AP9" s="705" t="s">
        <v>92</v>
      </c>
      <c r="AQ9" s="612" t="s">
        <v>93</v>
      </c>
      <c r="AR9" s="535" t="s">
        <v>783</v>
      </c>
      <c r="AS9" s="612" t="s">
        <v>76</v>
      </c>
      <c r="AT9" s="446" t="s">
        <v>689</v>
      </c>
      <c r="AU9" s="447"/>
      <c r="AV9" s="604" t="s">
        <v>95</v>
      </c>
      <c r="AW9" s="464" t="s">
        <v>675</v>
      </c>
      <c r="AX9" s="466" t="s">
        <v>676</v>
      </c>
      <c r="AY9" s="466" t="s">
        <v>677</v>
      </c>
      <c r="AZ9" s="468" t="s">
        <v>678</v>
      </c>
      <c r="BA9" s="466" t="s">
        <v>679</v>
      </c>
      <c r="BB9" s="470" t="s">
        <v>680</v>
      </c>
      <c r="BC9" s="472" t="s">
        <v>681</v>
      </c>
    </row>
    <row r="10" spans="1:55" s="67" customFormat="1" ht="21" thickBot="1">
      <c r="A10" s="68" t="s">
        <v>1</v>
      </c>
      <c r="B10" s="69" t="s">
        <v>2</v>
      </c>
      <c r="C10" s="69" t="s">
        <v>33</v>
      </c>
      <c r="D10" s="70" t="s">
        <v>98</v>
      </c>
      <c r="E10" s="70" t="s">
        <v>35</v>
      </c>
      <c r="F10" s="70" t="s">
        <v>34</v>
      </c>
      <c r="G10" s="485"/>
      <c r="H10" s="71" t="s">
        <v>155</v>
      </c>
      <c r="I10" s="72" t="s">
        <v>222</v>
      </c>
      <c r="J10" s="69" t="s">
        <v>221</v>
      </c>
      <c r="K10" s="72" t="s">
        <v>223</v>
      </c>
      <c r="L10" s="71" t="s">
        <v>135</v>
      </c>
      <c r="M10" s="71" t="s">
        <v>136</v>
      </c>
      <c r="N10" s="515"/>
      <c r="O10" s="524"/>
      <c r="P10" s="477"/>
      <c r="Q10" s="477"/>
      <c r="R10" s="477"/>
      <c r="S10" s="477"/>
      <c r="T10" s="477"/>
      <c r="U10" s="517"/>
      <c r="V10" s="522"/>
      <c r="W10" s="73" t="s">
        <v>162</v>
      </c>
      <c r="X10" s="74" t="s">
        <v>163</v>
      </c>
      <c r="Y10" s="74" t="s">
        <v>164</v>
      </c>
      <c r="Z10" s="504"/>
      <c r="AA10" s="504"/>
      <c r="AB10" s="75" t="s">
        <v>174</v>
      </c>
      <c r="AC10" s="75" t="s">
        <v>184</v>
      </c>
      <c r="AD10" s="75" t="s">
        <v>167</v>
      </c>
      <c r="AE10" s="75" t="s">
        <v>168</v>
      </c>
      <c r="AF10" s="76" t="s">
        <v>169</v>
      </c>
      <c r="AG10" s="534"/>
      <c r="AH10" s="492"/>
      <c r="AI10" s="492"/>
      <c r="AJ10" s="492"/>
      <c r="AK10" s="492"/>
      <c r="AL10" s="492"/>
      <c r="AM10" s="492"/>
      <c r="AN10" s="492"/>
      <c r="AO10" s="499"/>
      <c r="AP10" s="490"/>
      <c r="AQ10" s="497"/>
      <c r="AR10" s="536"/>
      <c r="AS10" s="497"/>
      <c r="AT10" s="126" t="s">
        <v>690</v>
      </c>
      <c r="AU10" s="126" t="s">
        <v>697</v>
      </c>
      <c r="AV10" s="649"/>
      <c r="AW10" s="465"/>
      <c r="AX10" s="467"/>
      <c r="AY10" s="467"/>
      <c r="AZ10" s="469"/>
      <c r="BA10" s="467"/>
      <c r="BB10" s="471"/>
      <c r="BC10" s="473"/>
    </row>
    <row r="11" spans="1:55" ht="173.4">
      <c r="A11" s="78" t="s">
        <v>23</v>
      </c>
      <c r="B11" s="78" t="s">
        <v>338</v>
      </c>
      <c r="C11" s="81" t="s">
        <v>339</v>
      </c>
      <c r="D11" s="81" t="s">
        <v>340</v>
      </c>
      <c r="E11" s="78" t="s">
        <v>15</v>
      </c>
      <c r="F11" s="78" t="s">
        <v>341</v>
      </c>
      <c r="G11" s="78" t="s">
        <v>117</v>
      </c>
      <c r="H11" s="79" t="s">
        <v>219</v>
      </c>
      <c r="I11" s="79" t="s">
        <v>342</v>
      </c>
      <c r="J11" s="79" t="s">
        <v>343</v>
      </c>
      <c r="K11" s="79" t="s">
        <v>850</v>
      </c>
      <c r="L11" s="81" t="s">
        <v>122</v>
      </c>
      <c r="M11" s="81" t="s">
        <v>140</v>
      </c>
      <c r="N11" s="78" t="s">
        <v>133</v>
      </c>
      <c r="O11" s="78" t="s">
        <v>157</v>
      </c>
      <c r="P11" s="83">
        <f>IF($O11="Muy baja",1,IF($O11="Baja",2,IF($O11="Media",3,IF($O11="Alta",4,IF($O11="Muy alta",5,"")))))</f>
        <v>3</v>
      </c>
      <c r="Q11" s="84">
        <f>IF($O11="Muy baja",20%,IF($O11="Baja",40%,IF($O11="Media",60%,IF($O11="Alta",80%,IF($O11="Muy alta",100%,"")))))</f>
        <v>0.6</v>
      </c>
      <c r="R11" s="78" t="s">
        <v>27</v>
      </c>
      <c r="S11" s="83">
        <f>IF($R11="Leve",1,IF($R11="Menor",2,IF($R11="Moderado",3,IF($R11="Mayor",4,IF($R11="Catastrófico",5,"")))))</f>
        <v>4</v>
      </c>
      <c r="T11" s="84">
        <f>IF($R11="Leve",20%,IF($R11="Menor",40%,IF($R11="Moderado",60%,IF($R11="Mayor",80%,IF($R11="Catastrófico",100%,"")))))</f>
        <v>0.8</v>
      </c>
      <c r="U11" s="83">
        <f t="shared" ref="U11:U14" si="0">IF(OR(P11="",S11=""),"",P11*S11)</f>
        <v>12</v>
      </c>
      <c r="V11" s="96" t="str">
        <f t="shared" ref="V11:V14" si="1">IF(U11="","",IF(U11&lt;=2,"BAJA",IF(U11&lt;=6,"MODERADA",IF(U11&lt;=12,"ALTA","EXTREMA"))))</f>
        <v>ALTA</v>
      </c>
      <c r="W11" s="81" t="s">
        <v>344</v>
      </c>
      <c r="X11" s="81" t="s">
        <v>345</v>
      </c>
      <c r="Y11" s="81" t="s">
        <v>851</v>
      </c>
      <c r="Z11" s="81" t="s">
        <v>170</v>
      </c>
      <c r="AA11" s="90">
        <f>IF(Z11="","",IF(Z11="Preventivo",25%,IF(Z11="Detectivo",15%,10%)))</f>
        <v>0.25</v>
      </c>
      <c r="AB11" s="91" t="s">
        <v>175</v>
      </c>
      <c r="AC11" s="90">
        <f>IF(AB11="","",IF(AB11="Automático",25%,15%))</f>
        <v>0.15</v>
      </c>
      <c r="AD11" s="91" t="s">
        <v>179</v>
      </c>
      <c r="AE11" s="91" t="s">
        <v>180</v>
      </c>
      <c r="AF11" s="91" t="s">
        <v>183</v>
      </c>
      <c r="AG11" s="94" t="str">
        <f>IF(OR(O11="",Z11="",AB11=""),"",IF(AI11&lt;=20%,"Muy baja",IF(AI11&lt;=40%,"Baja",IF(AI11&lt;=60%,"Media",IF(AI11&lt;=80%,"Alta","Muy alta")))))</f>
        <v>Baja</v>
      </c>
      <c r="AH11" s="83">
        <f>IF($AG11="Muy baja",1,IF($AG11="Baja",2,IF($AG11="Media",3,IF($AG11="Alta",4,IF($AG11="Muy alta",5,"")))))</f>
        <v>2</v>
      </c>
      <c r="AI11" s="94">
        <f>IF(OR($Z11="Preventivo",$Z11="Detectivo"),($Q11-($Q11*($AC11+$AA11))),$Q11)</f>
        <v>0.36</v>
      </c>
      <c r="AJ11" s="94" t="str">
        <f>IF(OR(R11="",Z11="",AB11=""),"",IF(AL11&lt;=20%,"Leve",IF(AL11&lt;=40%,"Menor",IF(AL11&lt;=60%,"Moderado",IF(AL11&lt;=80%,"Mayor","Catastrófico")))))</f>
        <v>Mayor</v>
      </c>
      <c r="AK11" s="83">
        <f>IF($AJ11="Leve",1,IF($AJ11="Menor",2,IF($AJ11="Moderado",3,IF($AJ11="Mayor",4,IF($AJ11="Catastrófico",5,"")))))</f>
        <v>4</v>
      </c>
      <c r="AL11" s="94">
        <f>IF($Z11="Correctivo",($T11-($T11*($AC11+$AA11))),$T11)</f>
        <v>0.8</v>
      </c>
      <c r="AM11" s="95">
        <f>IF(OR(AH11="",AK11=""),"",AH11*AK11)</f>
        <v>8</v>
      </c>
      <c r="AN11" s="96" t="str">
        <f t="shared" ref="AN11:AN14" si="2">IF(AM11="","",IF(AM11&lt;=2,"BAJA",IF(AM11&lt;=6,"MODERADA",IF(AM11&lt;=12,"ALTA","EXTREMA"))))</f>
        <v>ALTA</v>
      </c>
      <c r="AO11" s="83" t="str">
        <f>IF(AN11="","",IF(AN11="Baja","Asumir el Riesgo.",IF(AN11="Moderada","Asumir o reducir el Riesgo.",IF(AN11="Alta","Reducir el Riesgo, Evitar, Compartir o Transferir (pronta atención).",IF(AN11="Extrema","Reducir el Riesgo, Evitar o Compartir (Se requiere acción inmediata).","")))))</f>
        <v>Reducir el Riesgo, Evitar, Compartir o Transferir (pronta atención).</v>
      </c>
      <c r="AP11" s="79" t="s">
        <v>346</v>
      </c>
      <c r="AQ11" s="79" t="s">
        <v>347</v>
      </c>
      <c r="AR11" s="234">
        <v>1</v>
      </c>
      <c r="AS11" s="79" t="s">
        <v>348</v>
      </c>
      <c r="AT11" s="129">
        <v>44805</v>
      </c>
      <c r="AU11" s="129">
        <v>45169</v>
      </c>
      <c r="AV11" s="79" t="s">
        <v>349</v>
      </c>
      <c r="AW11" s="352">
        <v>44895</v>
      </c>
      <c r="AX11" s="407" t="s">
        <v>812</v>
      </c>
      <c r="AY11" s="390">
        <v>0.3</v>
      </c>
      <c r="AZ11" s="393">
        <f>IF(AY11="","",IF(OR(AR11=0,AR11="",AW11=""),"",(AY11*100%)/AR11))</f>
        <v>0.3</v>
      </c>
      <c r="BA11" s="397" t="str">
        <f>IF(AY11="","",IF(AW11&lt;AU11,IF(AZ11=0%,"SIN INICIAR",IF(AZ11=100%,"TERMINADA",IF(AZ11&gt;0%,"EN PROCESO")))))</f>
        <v>EN PROCESO</v>
      </c>
      <c r="BB11" s="413" t="s">
        <v>852</v>
      </c>
      <c r="BC11" s="390" t="s">
        <v>809</v>
      </c>
    </row>
    <row r="12" spans="1:55" ht="136.5" customHeight="1">
      <c r="A12" s="101" t="s">
        <v>23</v>
      </c>
      <c r="B12" s="101" t="s">
        <v>338</v>
      </c>
      <c r="C12" s="103" t="s">
        <v>339</v>
      </c>
      <c r="D12" s="103" t="s">
        <v>340</v>
      </c>
      <c r="E12" s="101" t="s">
        <v>15</v>
      </c>
      <c r="F12" s="101" t="s">
        <v>350</v>
      </c>
      <c r="G12" s="703" t="s">
        <v>117</v>
      </c>
      <c r="H12" s="703" t="s">
        <v>219</v>
      </c>
      <c r="I12" s="704" t="s">
        <v>853</v>
      </c>
      <c r="J12" s="704" t="s">
        <v>351</v>
      </c>
      <c r="K12" s="704" t="s">
        <v>352</v>
      </c>
      <c r="L12" s="704" t="s">
        <v>124</v>
      </c>
      <c r="M12" s="704" t="s">
        <v>144</v>
      </c>
      <c r="N12" s="703" t="s">
        <v>131</v>
      </c>
      <c r="O12" s="703" t="s">
        <v>17</v>
      </c>
      <c r="P12" s="701">
        <f t="shared" ref="P12:P14" si="3">IF($O12="Muy baja",1,IF($O12="Baja",2,IF($O12="Media",3,IF($O12="Alta",4,IF($O12="Muy alta",5,"")))))</f>
        <v>2</v>
      </c>
      <c r="Q12" s="700">
        <f t="shared" ref="Q12:Q14" si="4">IF($O12="Muy baja",20%,IF($O12="Baja",40%,IF($O12="Media",60%,IF($O12="Alta",80%,IF($O12="Muy alta",100%,"")))))</f>
        <v>0.4</v>
      </c>
      <c r="R12" s="703" t="s">
        <v>24</v>
      </c>
      <c r="S12" s="701">
        <f t="shared" ref="S12:S14" si="5">IF($R12="Leve",1,IF($R12="Menor",2,IF($R12="Moderado",3,IF($R12="Mayor",4,IF($R12="Catastrófico",5,"")))))</f>
        <v>3</v>
      </c>
      <c r="T12" s="700">
        <f t="shared" ref="T12:T14" si="6">IF($R12="Leve",20%,IF($R12="Menor",40%,IF($R12="Moderado",60%,IF($R12="Mayor",80%,IF($R12="Catastrófico",100%,"")))))</f>
        <v>0.6</v>
      </c>
      <c r="U12" s="701">
        <f t="shared" si="0"/>
        <v>6</v>
      </c>
      <c r="V12" s="702" t="str">
        <f t="shared" si="1"/>
        <v>MODERADA</v>
      </c>
      <c r="W12" s="103" t="s">
        <v>353</v>
      </c>
      <c r="X12" s="103" t="s">
        <v>354</v>
      </c>
      <c r="Y12" s="103" t="s">
        <v>854</v>
      </c>
      <c r="Z12" s="103" t="s">
        <v>170</v>
      </c>
      <c r="AA12" s="111">
        <f t="shared" ref="AA12:AA15" si="7">IF(Z12="","",IF(Z12="Preventivo",25%,IF(Z12="Detectivo",15%,10%)))</f>
        <v>0.25</v>
      </c>
      <c r="AB12" s="112" t="s">
        <v>175</v>
      </c>
      <c r="AC12" s="111">
        <f t="shared" ref="AC12:AC15" si="8">IF(AB12="","",IF(AB12="Automático",25%,15%))</f>
        <v>0.15</v>
      </c>
      <c r="AD12" s="112" t="s">
        <v>179</v>
      </c>
      <c r="AE12" s="112" t="s">
        <v>180</v>
      </c>
      <c r="AF12" s="112" t="s">
        <v>183</v>
      </c>
      <c r="AG12" s="115" t="str">
        <f t="shared" ref="AG12:AG14" si="9">IF(OR(O12="",Z12="",AB12=""),"",IF(AI12&lt;=20%,"Muy baja",IF(AI12&lt;=40%,"Baja",IF(AI12&lt;=60%,"Media",IF(AI12&lt;=80%,"Alta","Muy alta")))))</f>
        <v>Baja</v>
      </c>
      <c r="AH12" s="105">
        <f t="shared" ref="AH12:AH14" si="10">IF($AG12="Muy baja",1,IF($AG12="Baja",2,IF($AG12="Media",3,IF($AG12="Alta",4,IF($AG12="Muy alta",5,"")))))</f>
        <v>2</v>
      </c>
      <c r="AI12" s="115">
        <f t="shared" ref="AI12:AI14" si="11">IF(OR($Z12="Preventivo",$Z12="Detectivo"),($Q12-($Q12*($AC12+$AA12))),$Q12)</f>
        <v>0.24</v>
      </c>
      <c r="AJ12" s="115" t="str">
        <f t="shared" ref="AJ12:AJ14" si="12">IF(OR(R12="",Z12="",AB12=""),"",IF(AL12&lt;=20%,"Leve",IF(AL12&lt;=40%,"Menor",IF(AL12&lt;=60%,"Moderado",IF(AL12&lt;=80%,"Mayor","Catastrófico")))))</f>
        <v>Moderado</v>
      </c>
      <c r="AK12" s="105">
        <f t="shared" ref="AK12:AK15" si="13">IF($AJ12="Leve",1,IF($AJ12="Menor",2,IF($AJ12="Moderado",3,IF($AJ12="Mayor",4,IF($AJ12="Catastrófico",5,"")))))</f>
        <v>3</v>
      </c>
      <c r="AL12" s="115">
        <f t="shared" ref="AL12:AL14" si="14">IF($Z12="Correctivo",($T12-($T12*($AC12+$AA12))),$T12)</f>
        <v>0.6</v>
      </c>
      <c r="AM12" s="116">
        <f t="shared" ref="AM12:AM15" si="15">IF(OR(AH12="",AK12=""),"",AH12*AK12)</f>
        <v>6</v>
      </c>
      <c r="AN12" s="702" t="str">
        <f t="shared" si="2"/>
        <v>MODERADA</v>
      </c>
      <c r="AO12" s="701" t="str">
        <f t="shared" ref="AO12:AO14" si="16">IF(AN12="","",IF(AN12="Baja","Asumir el Riesgo.",IF(AN12="Moderada","Asumir o reducir el Riesgo.",IF(AN12="Alta","Reducir el Riesgo, Evitar, Compartir o Transferir (pronta atención).",IF(AN12="Extrema","Reducir el Riesgo, Evitar o Compartir (Se requiere acción inmediata).","")))))</f>
        <v>Asumir o reducir el Riesgo.</v>
      </c>
      <c r="AP12" s="102" t="s">
        <v>355</v>
      </c>
      <c r="AQ12" s="102" t="s">
        <v>356</v>
      </c>
      <c r="AR12" s="250">
        <v>1</v>
      </c>
      <c r="AS12" s="102" t="s">
        <v>348</v>
      </c>
      <c r="AT12" s="249">
        <v>44805</v>
      </c>
      <c r="AU12" s="249">
        <v>45169</v>
      </c>
      <c r="AV12" s="102" t="s">
        <v>357</v>
      </c>
      <c r="AW12" s="405">
        <v>44895</v>
      </c>
      <c r="AX12" s="202" t="s">
        <v>813</v>
      </c>
      <c r="AY12" s="406">
        <v>0.3</v>
      </c>
      <c r="AZ12" s="393">
        <f t="shared" ref="AZ12:AZ15" si="17">IF(AY12="","",IF(OR(AR12=0,AR12="",AW12=""),"",(AY12*100%)/AR12))</f>
        <v>0.3</v>
      </c>
      <c r="BA12" s="397" t="str">
        <f t="shared" ref="BA12:BA15" si="18">IF(AY12="","",IF(AW12&lt;AU12,IF(AZ12=0%,"SIN INICIAR",IF(AZ12=100%,"TERMINADA",IF(AZ12&gt;0%,"EN PROCESO")))))</f>
        <v>EN PROCESO</v>
      </c>
      <c r="BB12" s="413" t="s">
        <v>855</v>
      </c>
      <c r="BC12" s="355" t="s">
        <v>809</v>
      </c>
    </row>
    <row r="13" spans="1:55" ht="136.5" customHeight="1">
      <c r="A13" s="101" t="s">
        <v>23</v>
      </c>
      <c r="B13" s="101" t="s">
        <v>338</v>
      </c>
      <c r="C13" s="103" t="s">
        <v>339</v>
      </c>
      <c r="D13" s="103" t="s">
        <v>340</v>
      </c>
      <c r="E13" s="101" t="s">
        <v>15</v>
      </c>
      <c r="F13" s="101" t="s">
        <v>350</v>
      </c>
      <c r="G13" s="703"/>
      <c r="H13" s="703"/>
      <c r="I13" s="704"/>
      <c r="J13" s="704"/>
      <c r="K13" s="704"/>
      <c r="L13" s="704"/>
      <c r="M13" s="704"/>
      <c r="N13" s="703"/>
      <c r="O13" s="703"/>
      <c r="P13" s="701"/>
      <c r="Q13" s="700"/>
      <c r="R13" s="703"/>
      <c r="S13" s="701"/>
      <c r="T13" s="700"/>
      <c r="U13" s="701"/>
      <c r="V13" s="702"/>
      <c r="W13" s="103" t="s">
        <v>358</v>
      </c>
      <c r="X13" s="103" t="s">
        <v>359</v>
      </c>
      <c r="Y13" s="103" t="s">
        <v>856</v>
      </c>
      <c r="Z13" s="103" t="s">
        <v>170</v>
      </c>
      <c r="AA13" s="111">
        <f t="shared" si="7"/>
        <v>0.25</v>
      </c>
      <c r="AB13" s="112" t="s">
        <v>175</v>
      </c>
      <c r="AC13" s="111">
        <f t="shared" si="8"/>
        <v>0.15</v>
      </c>
      <c r="AD13" s="112" t="s">
        <v>179</v>
      </c>
      <c r="AE13" s="112" t="s">
        <v>180</v>
      </c>
      <c r="AF13" s="112" t="s">
        <v>183</v>
      </c>
      <c r="AG13" s="115" t="str">
        <f>IF(OR(O12="",Z13="",AB13=""),"",IF(AI13&lt;=20%,"Muy baja",IF(AI13&lt;=40%,"Baja",IF(AI13&lt;=60%,"Media",IF(AI13&lt;=80%,"Alta","Muy alta")))))</f>
        <v>Baja</v>
      </c>
      <c r="AH13" s="105">
        <f>IF($AG12="Muy baja",1,IF($AG13="Baja",2,IF($AG13="Media",3,IF($AG13="Alta",4,IF($AG13="Muy alta",5,"")))))</f>
        <v>2</v>
      </c>
      <c r="AI13" s="115">
        <f>IF(OR($Z13="Preventivo",$Z13="Detectivo"),($Q12-($Q12*($AC13+$AA13))),$Q12)</f>
        <v>0.24</v>
      </c>
      <c r="AJ13" s="115" t="str">
        <f>IF(OR(R12="",Z13="",AB13=""),"",IF(AL13&lt;=20%,"Leve",IF(AL13&lt;=40%,"Menor",IF(AL13&lt;=60%,"Moderado",IF(AL13&lt;=80%,"Mayor","Catastrófico")))))</f>
        <v>Moderado</v>
      </c>
      <c r="AK13" s="105">
        <f t="shared" si="13"/>
        <v>3</v>
      </c>
      <c r="AL13" s="115">
        <f>IF($Z13="Correctivo",($T12-($T12*($AC13+$AA13))),$T12)</f>
        <v>0.6</v>
      </c>
      <c r="AM13" s="116">
        <f t="shared" si="15"/>
        <v>6</v>
      </c>
      <c r="AN13" s="702"/>
      <c r="AO13" s="701"/>
      <c r="AP13" s="102" t="s">
        <v>857</v>
      </c>
      <c r="AQ13" s="102" t="s">
        <v>360</v>
      </c>
      <c r="AR13" s="250">
        <v>1</v>
      </c>
      <c r="AS13" s="102" t="s">
        <v>348</v>
      </c>
      <c r="AT13" s="249">
        <v>44805</v>
      </c>
      <c r="AU13" s="249">
        <v>45169</v>
      </c>
      <c r="AV13" s="102" t="s">
        <v>361</v>
      </c>
      <c r="AW13" s="405">
        <v>44895</v>
      </c>
      <c r="AX13" s="202" t="s">
        <v>814</v>
      </c>
      <c r="AY13" s="406">
        <v>0.3</v>
      </c>
      <c r="AZ13" s="393">
        <f t="shared" si="17"/>
        <v>0.3</v>
      </c>
      <c r="BA13" s="397" t="str">
        <f t="shared" si="18"/>
        <v>EN PROCESO</v>
      </c>
      <c r="BB13" s="413" t="s">
        <v>858</v>
      </c>
      <c r="BC13" s="355" t="s">
        <v>809</v>
      </c>
    </row>
    <row r="14" spans="1:55" ht="136.5" customHeight="1">
      <c r="A14" s="101" t="s">
        <v>23</v>
      </c>
      <c r="B14" s="101" t="s">
        <v>338</v>
      </c>
      <c r="C14" s="103" t="s">
        <v>339</v>
      </c>
      <c r="D14" s="103" t="s">
        <v>340</v>
      </c>
      <c r="E14" s="101" t="s">
        <v>94</v>
      </c>
      <c r="F14" s="101" t="s">
        <v>362</v>
      </c>
      <c r="G14" s="703" t="s">
        <v>118</v>
      </c>
      <c r="H14" s="703" t="s">
        <v>219</v>
      </c>
      <c r="I14" s="704" t="s">
        <v>363</v>
      </c>
      <c r="J14" s="704" t="s">
        <v>364</v>
      </c>
      <c r="K14" s="704" t="s">
        <v>365</v>
      </c>
      <c r="L14" s="704" t="s">
        <v>122</v>
      </c>
      <c r="M14" s="704" t="s">
        <v>140</v>
      </c>
      <c r="N14" s="703" t="s">
        <v>133</v>
      </c>
      <c r="O14" s="703" t="s">
        <v>157</v>
      </c>
      <c r="P14" s="701">
        <f t="shared" si="3"/>
        <v>3</v>
      </c>
      <c r="Q14" s="700">
        <f t="shared" si="4"/>
        <v>0.6</v>
      </c>
      <c r="R14" s="703" t="s">
        <v>161</v>
      </c>
      <c r="S14" s="701">
        <f t="shared" si="5"/>
        <v>1</v>
      </c>
      <c r="T14" s="700">
        <f t="shared" si="6"/>
        <v>0.2</v>
      </c>
      <c r="U14" s="701">
        <f t="shared" si="0"/>
        <v>3</v>
      </c>
      <c r="V14" s="702" t="str">
        <f t="shared" si="1"/>
        <v>MODERADA</v>
      </c>
      <c r="W14" s="103" t="s">
        <v>366</v>
      </c>
      <c r="X14" s="103" t="s">
        <v>367</v>
      </c>
      <c r="Y14" s="103" t="s">
        <v>368</v>
      </c>
      <c r="Z14" s="103" t="s">
        <v>170</v>
      </c>
      <c r="AA14" s="111">
        <f t="shared" si="7"/>
        <v>0.25</v>
      </c>
      <c r="AB14" s="112" t="s">
        <v>175</v>
      </c>
      <c r="AC14" s="111">
        <f t="shared" si="8"/>
        <v>0.15</v>
      </c>
      <c r="AD14" s="112" t="s">
        <v>179</v>
      </c>
      <c r="AE14" s="112" t="s">
        <v>180</v>
      </c>
      <c r="AF14" s="112" t="s">
        <v>183</v>
      </c>
      <c r="AG14" s="115" t="str">
        <f t="shared" si="9"/>
        <v>Baja</v>
      </c>
      <c r="AH14" s="105">
        <f t="shared" si="10"/>
        <v>2</v>
      </c>
      <c r="AI14" s="115">
        <f t="shared" si="11"/>
        <v>0.36</v>
      </c>
      <c r="AJ14" s="115" t="str">
        <f t="shared" si="12"/>
        <v>Leve</v>
      </c>
      <c r="AK14" s="105">
        <f t="shared" si="13"/>
        <v>1</v>
      </c>
      <c r="AL14" s="115">
        <f t="shared" si="14"/>
        <v>0.2</v>
      </c>
      <c r="AM14" s="116">
        <f t="shared" si="15"/>
        <v>2</v>
      </c>
      <c r="AN14" s="702" t="str">
        <f t="shared" si="2"/>
        <v>BAJA</v>
      </c>
      <c r="AO14" s="701" t="str">
        <f t="shared" si="16"/>
        <v>Asumir el Riesgo.</v>
      </c>
      <c r="AP14" s="102" t="s">
        <v>369</v>
      </c>
      <c r="AQ14" s="102" t="s">
        <v>370</v>
      </c>
      <c r="AR14" s="250">
        <v>2</v>
      </c>
      <c r="AS14" s="102" t="s">
        <v>371</v>
      </c>
      <c r="AT14" s="249">
        <v>44805</v>
      </c>
      <c r="AU14" s="249">
        <v>45169</v>
      </c>
      <c r="AV14" s="102" t="s">
        <v>372</v>
      </c>
      <c r="AW14" s="371">
        <v>44895</v>
      </c>
      <c r="AX14" s="305" t="s">
        <v>815</v>
      </c>
      <c r="AY14" s="355">
        <v>0</v>
      </c>
      <c r="AZ14" s="393">
        <f t="shared" si="17"/>
        <v>0</v>
      </c>
      <c r="BA14" s="395" t="str">
        <f t="shared" si="18"/>
        <v>SIN INICIAR</v>
      </c>
      <c r="BB14" s="413" t="s">
        <v>816</v>
      </c>
      <c r="BC14" s="355" t="s">
        <v>809</v>
      </c>
    </row>
    <row r="15" spans="1:55" ht="136.5" customHeight="1">
      <c r="A15" s="101" t="s">
        <v>23</v>
      </c>
      <c r="B15" s="101" t="s">
        <v>338</v>
      </c>
      <c r="C15" s="103" t="s">
        <v>339</v>
      </c>
      <c r="D15" s="103" t="s">
        <v>340</v>
      </c>
      <c r="E15" s="101" t="s">
        <v>94</v>
      </c>
      <c r="F15" s="101" t="s">
        <v>362</v>
      </c>
      <c r="G15" s="703"/>
      <c r="H15" s="703"/>
      <c r="I15" s="704"/>
      <c r="J15" s="704"/>
      <c r="K15" s="704"/>
      <c r="L15" s="704"/>
      <c r="M15" s="704"/>
      <c r="N15" s="703"/>
      <c r="O15" s="703"/>
      <c r="P15" s="701"/>
      <c r="Q15" s="700"/>
      <c r="R15" s="703"/>
      <c r="S15" s="701"/>
      <c r="T15" s="700"/>
      <c r="U15" s="701"/>
      <c r="V15" s="702"/>
      <c r="W15" s="103" t="s">
        <v>358</v>
      </c>
      <c r="X15" s="103" t="s">
        <v>373</v>
      </c>
      <c r="Y15" s="103" t="s">
        <v>859</v>
      </c>
      <c r="Z15" s="103" t="s">
        <v>170</v>
      </c>
      <c r="AA15" s="111">
        <f t="shared" si="7"/>
        <v>0.25</v>
      </c>
      <c r="AB15" s="112" t="s">
        <v>175</v>
      </c>
      <c r="AC15" s="111">
        <f t="shared" si="8"/>
        <v>0.15</v>
      </c>
      <c r="AD15" s="112" t="s">
        <v>179</v>
      </c>
      <c r="AE15" s="112" t="s">
        <v>180</v>
      </c>
      <c r="AF15" s="112" t="s">
        <v>183</v>
      </c>
      <c r="AG15" s="115" t="str">
        <f>IF(OR(O14="",Z15="",AB15=""),"",IF(AI15&lt;=20%,"Muy baja",IF(AI15&lt;=40%,"Baja",IF(AI15&lt;=60%,"Media",IF(AI15&lt;=80%,"Alta","Muy alta")))))</f>
        <v>Baja</v>
      </c>
      <c r="AH15" s="105">
        <f>IF($AG14="Muy baja",1,IF($AG15="Baja",2,IF($AG15="Media",3,IF($AG15="Alta",4,IF($AG15="Muy alta",5,"")))))</f>
        <v>2</v>
      </c>
      <c r="AI15" s="115">
        <f>IF(OR($Z15="Preventivo",$Z15="Detectivo"),($Q14-($Q14*($AC15+$AA15))),$Q14)</f>
        <v>0.36</v>
      </c>
      <c r="AJ15" s="115" t="str">
        <f>IF(OR(R14="",Z15="",AB15=""),"",IF(AL15&lt;=20%,"Leve",IF(AL15&lt;=40%,"Menor",IF(AL15&lt;=60%,"Moderado",IF(AL15&lt;=80%,"Mayor","Catastrófico")))))</f>
        <v>Leve</v>
      </c>
      <c r="AK15" s="105">
        <f t="shared" si="13"/>
        <v>1</v>
      </c>
      <c r="AL15" s="115">
        <f>IF($Z15="Correctivo",($T14-($T14*($AC15+$AA15))),$T14)</f>
        <v>0.2</v>
      </c>
      <c r="AM15" s="116">
        <f t="shared" si="15"/>
        <v>2</v>
      </c>
      <c r="AN15" s="702"/>
      <c r="AO15" s="701"/>
      <c r="AP15" s="102" t="s">
        <v>857</v>
      </c>
      <c r="AQ15" s="102" t="s">
        <v>360</v>
      </c>
      <c r="AR15" s="250">
        <v>1</v>
      </c>
      <c r="AS15" s="102" t="s">
        <v>348</v>
      </c>
      <c r="AT15" s="249">
        <v>44805</v>
      </c>
      <c r="AU15" s="249">
        <v>45169</v>
      </c>
      <c r="AV15" s="102" t="s">
        <v>361</v>
      </c>
      <c r="AW15" s="371">
        <v>44895</v>
      </c>
      <c r="AX15" s="404" t="s">
        <v>814</v>
      </c>
      <c r="AY15" s="355">
        <v>0.3</v>
      </c>
      <c r="AZ15" s="393">
        <f t="shared" si="17"/>
        <v>0.3</v>
      </c>
      <c r="BA15" s="397" t="str">
        <f t="shared" si="18"/>
        <v>EN PROCESO</v>
      </c>
      <c r="BB15" s="413" t="s">
        <v>860</v>
      </c>
      <c r="BC15" s="355" t="s">
        <v>809</v>
      </c>
    </row>
  </sheetData>
  <mergeCells count="88">
    <mergeCell ref="A1:B4"/>
    <mergeCell ref="AR9:AR10"/>
    <mergeCell ref="AG8:AO8"/>
    <mergeCell ref="AP8:AV8"/>
    <mergeCell ref="C1:AC4"/>
    <mergeCell ref="AD1:AE4"/>
    <mergeCell ref="AF1:AG4"/>
    <mergeCell ref="AH1:BB4"/>
    <mergeCell ref="O9:O10"/>
    <mergeCell ref="A6:B6"/>
    <mergeCell ref="A8:N8"/>
    <mergeCell ref="O8:V8"/>
    <mergeCell ref="W8:AF8"/>
    <mergeCell ref="A9:F9"/>
    <mergeCell ref="G9:G10"/>
    <mergeCell ref="H9:K9"/>
    <mergeCell ref="L9:M9"/>
    <mergeCell ref="N9:N10"/>
    <mergeCell ref="AM9:AM10"/>
    <mergeCell ref="AT9:AU9"/>
    <mergeCell ref="AG9:AG10"/>
    <mergeCell ref="P9:P10"/>
    <mergeCell ref="Q9:Q10"/>
    <mergeCell ref="R9:R10"/>
    <mergeCell ref="S9:S10"/>
    <mergeCell ref="T9:T10"/>
    <mergeCell ref="U9:U10"/>
    <mergeCell ref="V9:V10"/>
    <mergeCell ref="W9:Y9"/>
    <mergeCell ref="Z9:Z10"/>
    <mergeCell ref="AA9:AA10"/>
    <mergeCell ref="AB9:AF9"/>
    <mergeCell ref="AH9:AH10"/>
    <mergeCell ref="AI9:AI10"/>
    <mergeCell ref="AJ9:AJ10"/>
    <mergeCell ref="AK9:AK10"/>
    <mergeCell ref="AL9:AL10"/>
    <mergeCell ref="U12:U13"/>
    <mergeCell ref="AV9:AV10"/>
    <mergeCell ref="G12:G13"/>
    <mergeCell ref="H12:H13"/>
    <mergeCell ref="I12:I13"/>
    <mergeCell ref="J12:J13"/>
    <mergeCell ref="K12:K13"/>
    <mergeCell ref="L12:L13"/>
    <mergeCell ref="M12:M13"/>
    <mergeCell ref="N12:N13"/>
    <mergeCell ref="O12:O13"/>
    <mergeCell ref="AN9:AN10"/>
    <mergeCell ref="AO9:AO10"/>
    <mergeCell ref="AP9:AP10"/>
    <mergeCell ref="AQ9:AQ10"/>
    <mergeCell ref="AS9:AS10"/>
    <mergeCell ref="S14:S15"/>
    <mergeCell ref="V12:V13"/>
    <mergeCell ref="AN12:AN13"/>
    <mergeCell ref="AO12:AO13"/>
    <mergeCell ref="G14:G15"/>
    <mergeCell ref="H14:H15"/>
    <mergeCell ref="I14:I15"/>
    <mergeCell ref="J14:J15"/>
    <mergeCell ref="K14:K15"/>
    <mergeCell ref="L14:L15"/>
    <mergeCell ref="M14:M15"/>
    <mergeCell ref="P12:P13"/>
    <mergeCell ref="Q12:Q13"/>
    <mergeCell ref="R12:R13"/>
    <mergeCell ref="S12:S13"/>
    <mergeCell ref="T12:T13"/>
    <mergeCell ref="N14:N15"/>
    <mergeCell ref="O14:O15"/>
    <mergeCell ref="P14:P15"/>
    <mergeCell ref="Q14:Q15"/>
    <mergeCell ref="R14:R15"/>
    <mergeCell ref="T14:T15"/>
    <mergeCell ref="U14:U15"/>
    <mergeCell ref="V14:V15"/>
    <mergeCell ref="AN14:AN15"/>
    <mergeCell ref="AO14:AO15"/>
    <mergeCell ref="BC1:BC4"/>
    <mergeCell ref="AW8:BC8"/>
    <mergeCell ref="AW9:AW10"/>
    <mergeCell ref="AX9:AX10"/>
    <mergeCell ref="AY9:AY10"/>
    <mergeCell ref="AZ9:AZ10"/>
    <mergeCell ref="BA9:BA10"/>
    <mergeCell ref="BB9:BB10"/>
    <mergeCell ref="BC9:BC10"/>
  </mergeCells>
  <conditionalFormatting sqref="V11:V12 V14">
    <cfRule type="containsText" dxfId="189" priority="1" operator="containsText" text="ALTA">
      <formula>NOT(ISERROR(SEARCH("ALTA",V11)))</formula>
    </cfRule>
    <cfRule type="containsText" dxfId="188" priority="2" operator="containsText" text="EXTREMA">
      <formula>NOT(ISERROR(SEARCH("EXTREMA",V11)))</formula>
    </cfRule>
    <cfRule type="containsText" dxfId="187" priority="3" operator="containsText" text="ALTA">
      <formula>NOT(ISERROR(SEARCH("ALTA",V11)))</formula>
    </cfRule>
    <cfRule type="containsText" dxfId="186" priority="4" operator="containsText" text="MODERADA">
      <formula>NOT(ISERROR(SEARCH("MODERADA",V11)))</formula>
    </cfRule>
    <cfRule type="containsText" dxfId="185" priority="5" operator="containsText" text="BAJA">
      <formula>NOT(ISERROR(SEARCH("BAJA",V11)))</formula>
    </cfRule>
    <cfRule type="colorScale" priority="6">
      <colorScale>
        <cfvo type="num" val="1"/>
        <cfvo type="num" val="2"/>
        <cfvo type="num" val="5"/>
        <color rgb="FFF8696B"/>
        <color rgb="FFFFEB84"/>
        <color rgb="FF63BE7B"/>
      </colorScale>
    </cfRule>
    <cfRule type="colorScale" priority="7">
      <colorScale>
        <cfvo type="min"/>
        <cfvo type="percentile" val="50"/>
        <cfvo type="max"/>
        <color rgb="FFF8696B"/>
        <color rgb="FFFFEB84"/>
        <color rgb="FF63BE7B"/>
      </colorScale>
    </cfRule>
  </conditionalFormatting>
  <conditionalFormatting sqref="V11:V12 V14">
    <cfRule type="containsText" dxfId="184" priority="8" operator="containsText" text="ALTA">
      <formula>NOT(ISERROR(SEARCH("ALTA",V11)))</formula>
    </cfRule>
    <cfRule type="containsText" dxfId="183" priority="9" operator="containsText" text="EXTREMA">
      <formula>NOT(ISERROR(SEARCH("EXTREMA",V11)))</formula>
    </cfRule>
    <cfRule type="containsText" dxfId="182" priority="10" operator="containsText" text="ALTA">
      <formula>NOT(ISERROR(SEARCH("ALTA",V11)))</formula>
    </cfRule>
    <cfRule type="containsText" dxfId="181" priority="11" operator="containsText" text="MODERADA">
      <formula>NOT(ISERROR(SEARCH("MODERADA",V11)))</formula>
    </cfRule>
    <cfRule type="containsText" dxfId="180" priority="12" operator="containsText" text="BAJA">
      <formula>NOT(ISERROR(SEARCH("BAJA",V11)))</formula>
    </cfRule>
    <cfRule type="colorScale" priority="13">
      <colorScale>
        <cfvo type="num" val="1"/>
        <cfvo type="num" val="2"/>
        <cfvo type="num" val="5"/>
        <color rgb="FFF8696B"/>
        <color rgb="FFFFEB84"/>
        <color rgb="FF63BE7B"/>
      </colorScale>
    </cfRule>
    <cfRule type="colorScale" priority="14">
      <colorScale>
        <cfvo type="min"/>
        <cfvo type="percentile" val="50"/>
        <cfvo type="max"/>
        <color rgb="FFF8696B"/>
        <color rgb="FFFFEB84"/>
        <color rgb="FF63BE7B"/>
      </colorScale>
    </cfRule>
  </conditionalFormatting>
  <conditionalFormatting sqref="AN11:AN12 AN14">
    <cfRule type="containsText" dxfId="179" priority="15" operator="containsText" text="ALTA">
      <formula>NOT(ISERROR(SEARCH("ALTA",AN11)))</formula>
    </cfRule>
    <cfRule type="containsText" dxfId="178" priority="16" operator="containsText" text="EXTREMA">
      <formula>NOT(ISERROR(SEARCH("EXTREMA",AN11)))</formula>
    </cfRule>
    <cfRule type="containsText" dxfId="177" priority="17" operator="containsText" text="ALTA">
      <formula>NOT(ISERROR(SEARCH("ALTA",AN11)))</formula>
    </cfRule>
    <cfRule type="containsText" dxfId="176" priority="18" operator="containsText" text="MODERADA">
      <formula>NOT(ISERROR(SEARCH("MODERADA",AN11)))</formula>
    </cfRule>
    <cfRule type="containsText" dxfId="175" priority="19" operator="containsText" text="BAJA">
      <formula>NOT(ISERROR(SEARCH("BAJA",AN11)))</formula>
    </cfRule>
    <cfRule type="colorScale" priority="20">
      <colorScale>
        <cfvo type="num" val="1"/>
        <cfvo type="num" val="2"/>
        <cfvo type="num" val="5"/>
        <color rgb="FFF8696B"/>
        <color rgb="FFFFEB84"/>
        <color rgb="FF63BE7B"/>
      </colorScale>
    </cfRule>
    <cfRule type="colorScale" priority="21">
      <colorScale>
        <cfvo type="min"/>
        <cfvo type="percentile" val="50"/>
        <cfvo type="max"/>
        <color rgb="FFF8696B"/>
        <color rgb="FFFFEB84"/>
        <color rgb="FF63BE7B"/>
      </colorScale>
    </cfRule>
  </conditionalFormatting>
  <conditionalFormatting sqref="AN11:AN12 AN14">
    <cfRule type="containsText" dxfId="174" priority="22" operator="containsText" text="ALTA">
      <formula>NOT(ISERROR(SEARCH("ALTA",AN11)))</formula>
    </cfRule>
    <cfRule type="containsText" dxfId="173" priority="23" operator="containsText" text="EXTREMA">
      <formula>NOT(ISERROR(SEARCH("EXTREMA",AN11)))</formula>
    </cfRule>
    <cfRule type="containsText" dxfId="172" priority="24" operator="containsText" text="ALTA">
      <formula>NOT(ISERROR(SEARCH("ALTA",AN11)))</formula>
    </cfRule>
    <cfRule type="containsText" dxfId="171" priority="25" operator="containsText" text="MODERADA">
      <formula>NOT(ISERROR(SEARCH("MODERADA",AN11)))</formula>
    </cfRule>
    <cfRule type="containsText" dxfId="170" priority="26" operator="containsText" text="BAJA">
      <formula>NOT(ISERROR(SEARCH("BAJA",AN11)))</formula>
    </cfRule>
    <cfRule type="colorScale" priority="27">
      <colorScale>
        <cfvo type="num" val="1"/>
        <cfvo type="num" val="2"/>
        <cfvo type="num" val="5"/>
        <color rgb="FFF8696B"/>
        <color rgb="FFFFEB84"/>
        <color rgb="FF63BE7B"/>
      </colorScale>
    </cfRule>
    <cfRule type="colorScale" priority="28">
      <colorScale>
        <cfvo type="min"/>
        <cfvo type="percentile" val="50"/>
        <cfvo type="max"/>
        <color rgb="FFF8696B"/>
        <color rgb="FFFFEB84"/>
        <color rgb="FF63BE7B"/>
      </colorScale>
    </cfRule>
  </conditionalFormatting>
  <dataValidations count="5">
    <dataValidation type="list" allowBlank="1" showInputMessage="1" showErrorMessage="1" sqref="M11:M12 M14" xr:uid="{CEC0D60C-7EDA-451D-ABCE-5344EC7460D9}">
      <formula1>INDIRECT(L11)</formula1>
    </dataValidation>
    <dataValidation type="list" allowBlank="1" showInputMessage="1" showErrorMessage="1" sqref="B11:B15" xr:uid="{007E5058-38F2-4207-82D8-C2C98943AD30}">
      <formula1>Procesos</formula1>
    </dataValidation>
    <dataValidation type="list" allowBlank="1" showInputMessage="1" showErrorMessage="1" sqref="A11:A15" xr:uid="{AC56E24F-BA05-4D48-B949-51D489D5BD9B}">
      <formula1>Macroprocesos</formula1>
    </dataValidation>
    <dataValidation type="list" allowBlank="1" showInputMessage="1" showErrorMessage="1" sqref="R11:R12 R14" xr:uid="{C544B15E-ADBE-4CF3-9CFC-BCBB0EF53526}">
      <formula1>Impacto</formula1>
    </dataValidation>
    <dataValidation type="list" allowBlank="1" showInputMessage="1" showErrorMessage="1" sqref="O11:O12 O14" xr:uid="{6CA599D4-BC2C-41FE-9B67-B7A866A4F78E}">
      <formula1>Frecuencia</formula1>
    </dataValidation>
  </dataValidations>
  <printOptions horizontalCentered="1"/>
  <pageMargins left="0.11" right="0.13" top="0.27559055118110237" bottom="0.32" header="0.19685039370078741" footer="0.17"/>
  <pageSetup paperSize="281" scale="60" pageOrder="overThenDown"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E1FAB2B-3479-4FD0-885E-9DF1E7D1BAE7}">
          <x14:formula1>
            <xm:f>'D:\Users\Jizeth\Downloads\[20221130_SEGUIMIENTO MRG_2SEG2022_DR.xlsx]Datos'!#REF!</xm:f>
          </x14:formula1>
          <xm:sqref>AY11:AY15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EE9E9-A640-4DE6-8B83-5120C86094F8}">
  <dimension ref="A1:AW17"/>
  <sheetViews>
    <sheetView zoomScaleNormal="100" zoomScaleSheetLayoutView="40" workbookViewId="0">
      <selection activeCell="A10" sqref="A10:I11"/>
    </sheetView>
  </sheetViews>
  <sheetFormatPr baseColWidth="10" defaultColWidth="11.44140625" defaultRowHeight="10.199999999999999"/>
  <cols>
    <col min="1" max="3" width="31" style="301" customWidth="1"/>
    <col min="4" max="4" width="19.44140625" style="301" customWidth="1"/>
    <col min="5" max="5" width="14.33203125" style="301" customWidth="1"/>
    <col min="6" max="6" width="25" style="301" customWidth="1"/>
    <col min="7" max="7" width="29.44140625" style="301" customWidth="1"/>
    <col min="8" max="8" width="33" style="301" customWidth="1"/>
    <col min="9" max="9" width="25.88671875" style="301" customWidth="1"/>
    <col min="10" max="10" width="17.6640625" style="301" customWidth="1"/>
    <col min="11" max="11" width="15" style="301" customWidth="1"/>
    <col min="12" max="12" width="17" style="301" customWidth="1"/>
    <col min="13" max="13" width="19.109375" style="301" customWidth="1"/>
    <col min="14" max="14" width="17.44140625" style="301" customWidth="1"/>
    <col min="15" max="18" width="17.44140625" style="345" customWidth="1"/>
    <col min="19" max="19" width="19.6640625" style="345" customWidth="1"/>
    <col min="20" max="26" width="17.44140625" style="345" customWidth="1"/>
    <col min="27" max="27" width="19.5546875" style="345" customWidth="1"/>
    <col min="28" max="41" width="17.44140625" style="345" customWidth="1"/>
    <col min="42" max="42" width="17.44140625" style="301" customWidth="1"/>
    <col min="43" max="43" width="17.88671875" style="301" customWidth="1"/>
    <col min="44" max="44" width="41.5546875" style="301" customWidth="1"/>
    <col min="45" max="47" width="17.88671875" style="301" customWidth="1"/>
    <col min="48" max="48" width="71.33203125" style="301" customWidth="1"/>
    <col min="49" max="49" width="17.88671875" style="301" customWidth="1"/>
    <col min="50" max="16384" width="11.44140625" style="301"/>
  </cols>
  <sheetData>
    <row r="1" spans="1:49" s="143" customFormat="1" ht="18" customHeight="1">
      <c r="A1" s="746"/>
      <c r="B1" s="712" t="s">
        <v>688</v>
      </c>
      <c r="C1" s="540"/>
      <c r="D1" s="540"/>
      <c r="E1" s="540"/>
      <c r="F1" s="540"/>
      <c r="G1" s="540"/>
      <c r="H1" s="540"/>
      <c r="I1" s="540"/>
      <c r="J1" s="540"/>
      <c r="K1" s="540"/>
      <c r="L1" s="540"/>
      <c r="M1" s="540"/>
      <c r="N1" s="540"/>
      <c r="O1" s="540"/>
      <c r="P1" s="540"/>
      <c r="Q1" s="540"/>
      <c r="R1" s="540"/>
      <c r="S1" s="540"/>
      <c r="T1" s="540"/>
      <c r="U1" s="540"/>
      <c r="V1" s="540"/>
      <c r="W1" s="540"/>
      <c r="X1" s="540"/>
      <c r="Y1" s="540"/>
      <c r="Z1" s="540"/>
      <c r="AA1" s="540"/>
      <c r="AB1" s="540"/>
      <c r="AC1" s="548"/>
      <c r="AD1" s="621"/>
      <c r="AE1" s="451" t="s">
        <v>688</v>
      </c>
      <c r="AF1" s="540"/>
      <c r="AG1" s="540"/>
      <c r="AH1" s="540"/>
      <c r="AI1" s="540"/>
      <c r="AJ1" s="540"/>
      <c r="AK1" s="540"/>
      <c r="AL1" s="540"/>
      <c r="AM1" s="540"/>
      <c r="AN1" s="540"/>
      <c r="AO1" s="540"/>
      <c r="AP1" s="540"/>
      <c r="AQ1" s="540"/>
      <c r="AR1" s="540"/>
      <c r="AS1" s="540"/>
      <c r="AT1" s="540"/>
      <c r="AU1" s="540"/>
      <c r="AV1" s="541"/>
      <c r="AW1" s="662"/>
    </row>
    <row r="2" spans="1:49" s="143" customFormat="1" ht="18" customHeight="1">
      <c r="A2" s="747"/>
      <c r="B2" s="713"/>
      <c r="C2" s="543"/>
      <c r="D2" s="543"/>
      <c r="E2" s="543"/>
      <c r="F2" s="543"/>
      <c r="G2" s="543"/>
      <c r="H2" s="543"/>
      <c r="I2" s="543"/>
      <c r="J2" s="543"/>
      <c r="K2" s="543"/>
      <c r="L2" s="543"/>
      <c r="M2" s="543"/>
      <c r="N2" s="543"/>
      <c r="O2" s="543"/>
      <c r="P2" s="543"/>
      <c r="Q2" s="543"/>
      <c r="R2" s="543"/>
      <c r="S2" s="543"/>
      <c r="T2" s="543"/>
      <c r="U2" s="543"/>
      <c r="V2" s="543"/>
      <c r="W2" s="543"/>
      <c r="X2" s="543"/>
      <c r="Y2" s="543"/>
      <c r="Z2" s="543"/>
      <c r="AA2" s="543"/>
      <c r="AB2" s="543"/>
      <c r="AC2" s="549"/>
      <c r="AD2" s="622"/>
      <c r="AE2" s="542"/>
      <c r="AF2" s="543"/>
      <c r="AG2" s="543"/>
      <c r="AH2" s="543"/>
      <c r="AI2" s="543"/>
      <c r="AJ2" s="543"/>
      <c r="AK2" s="543"/>
      <c r="AL2" s="543"/>
      <c r="AM2" s="543"/>
      <c r="AN2" s="543"/>
      <c r="AO2" s="543"/>
      <c r="AP2" s="543"/>
      <c r="AQ2" s="543"/>
      <c r="AR2" s="543"/>
      <c r="AS2" s="543"/>
      <c r="AT2" s="543"/>
      <c r="AU2" s="543"/>
      <c r="AV2" s="544"/>
      <c r="AW2" s="663"/>
    </row>
    <row r="3" spans="1:49" s="143" customFormat="1" ht="18" customHeight="1">
      <c r="A3" s="747"/>
      <c r="B3" s="713"/>
      <c r="C3" s="543"/>
      <c r="D3" s="543"/>
      <c r="E3" s="543"/>
      <c r="F3" s="543"/>
      <c r="G3" s="543"/>
      <c r="H3" s="543"/>
      <c r="I3" s="543"/>
      <c r="J3" s="543"/>
      <c r="K3" s="543"/>
      <c r="L3" s="543"/>
      <c r="M3" s="543"/>
      <c r="N3" s="543"/>
      <c r="O3" s="543"/>
      <c r="P3" s="543"/>
      <c r="Q3" s="543"/>
      <c r="R3" s="543"/>
      <c r="S3" s="543"/>
      <c r="T3" s="543"/>
      <c r="U3" s="543"/>
      <c r="V3" s="543"/>
      <c r="W3" s="543"/>
      <c r="X3" s="543"/>
      <c r="Y3" s="543"/>
      <c r="Z3" s="543"/>
      <c r="AA3" s="543"/>
      <c r="AB3" s="543"/>
      <c r="AC3" s="549"/>
      <c r="AD3" s="622"/>
      <c r="AE3" s="542"/>
      <c r="AF3" s="543"/>
      <c r="AG3" s="543"/>
      <c r="AH3" s="543"/>
      <c r="AI3" s="543"/>
      <c r="AJ3" s="543"/>
      <c r="AK3" s="543"/>
      <c r="AL3" s="543"/>
      <c r="AM3" s="543"/>
      <c r="AN3" s="543"/>
      <c r="AO3" s="543"/>
      <c r="AP3" s="543"/>
      <c r="AQ3" s="543"/>
      <c r="AR3" s="543"/>
      <c r="AS3" s="543"/>
      <c r="AT3" s="543"/>
      <c r="AU3" s="543"/>
      <c r="AV3" s="544"/>
      <c r="AW3" s="663"/>
    </row>
    <row r="4" spans="1:49" s="143" customFormat="1" ht="18" customHeight="1" thickBot="1">
      <c r="A4" s="748"/>
      <c r="B4" s="714"/>
      <c r="C4" s="546"/>
      <c r="D4" s="546"/>
      <c r="E4" s="546"/>
      <c r="F4" s="546"/>
      <c r="G4" s="546"/>
      <c r="H4" s="546"/>
      <c r="I4" s="546"/>
      <c r="J4" s="546"/>
      <c r="K4" s="546"/>
      <c r="L4" s="546"/>
      <c r="M4" s="546"/>
      <c r="N4" s="546"/>
      <c r="O4" s="546"/>
      <c r="P4" s="546"/>
      <c r="Q4" s="546"/>
      <c r="R4" s="546"/>
      <c r="S4" s="546"/>
      <c r="T4" s="546"/>
      <c r="U4" s="546"/>
      <c r="V4" s="546"/>
      <c r="W4" s="546"/>
      <c r="X4" s="546"/>
      <c r="Y4" s="546"/>
      <c r="Z4" s="546"/>
      <c r="AA4" s="546"/>
      <c r="AB4" s="546"/>
      <c r="AC4" s="550"/>
      <c r="AD4" s="623"/>
      <c r="AE4" s="545"/>
      <c r="AF4" s="546"/>
      <c r="AG4" s="546"/>
      <c r="AH4" s="546"/>
      <c r="AI4" s="546"/>
      <c r="AJ4" s="546"/>
      <c r="AK4" s="546"/>
      <c r="AL4" s="546"/>
      <c r="AM4" s="546"/>
      <c r="AN4" s="546"/>
      <c r="AO4" s="546"/>
      <c r="AP4" s="546"/>
      <c r="AQ4" s="546"/>
      <c r="AR4" s="546"/>
      <c r="AS4" s="546"/>
      <c r="AT4" s="546"/>
      <c r="AU4" s="546"/>
      <c r="AV4" s="547"/>
      <c r="AW4" s="664"/>
    </row>
    <row r="5" spans="1:49" s="199" customFormat="1" ht="7.5" customHeight="1">
      <c r="A5" s="321"/>
      <c r="B5" s="321"/>
      <c r="C5" s="321"/>
      <c r="D5" s="321"/>
      <c r="E5" s="322"/>
      <c r="F5" s="322"/>
      <c r="G5" s="322"/>
      <c r="H5" s="322"/>
      <c r="I5" s="322"/>
      <c r="J5" s="322"/>
      <c r="K5" s="322"/>
      <c r="L5" s="322"/>
      <c r="M5" s="322"/>
      <c r="N5" s="322"/>
      <c r="O5" s="322"/>
      <c r="P5" s="322"/>
      <c r="Q5" s="322"/>
      <c r="R5" s="322"/>
      <c r="S5" s="322"/>
      <c r="T5" s="322"/>
      <c r="U5" s="322"/>
      <c r="V5" s="322"/>
      <c r="W5" s="322"/>
      <c r="X5" s="322"/>
      <c r="Y5" s="322"/>
      <c r="Z5" s="322"/>
      <c r="AA5" s="322"/>
      <c r="AB5" s="322"/>
      <c r="AC5" s="322"/>
      <c r="AD5" s="322"/>
      <c r="AE5" s="322"/>
      <c r="AF5" s="322"/>
      <c r="AG5" s="322"/>
      <c r="AH5" s="322"/>
      <c r="AI5" s="322"/>
      <c r="AJ5" s="322"/>
      <c r="AK5" s="322"/>
      <c r="AL5" s="322"/>
      <c r="AM5" s="322"/>
      <c r="AN5" s="322"/>
      <c r="AO5" s="322"/>
      <c r="AP5" s="323"/>
    </row>
    <row r="6" spans="1:49" s="199" customFormat="1">
      <c r="A6" s="324" t="s">
        <v>708</v>
      </c>
      <c r="B6" s="325">
        <v>1</v>
      </c>
      <c r="C6" s="325"/>
      <c r="D6" s="325"/>
      <c r="E6" s="326"/>
      <c r="F6" s="326"/>
      <c r="G6" s="326"/>
      <c r="H6" s="326"/>
      <c r="I6" s="326"/>
      <c r="J6" s="326"/>
      <c r="K6" s="326"/>
      <c r="L6" s="326"/>
      <c r="M6" s="327"/>
      <c r="N6" s="327"/>
      <c r="O6" s="327"/>
      <c r="P6" s="327"/>
      <c r="Q6" s="327"/>
      <c r="R6" s="327"/>
      <c r="S6" s="327"/>
      <c r="T6" s="327"/>
      <c r="U6" s="327"/>
      <c r="V6" s="327"/>
      <c r="W6" s="327"/>
      <c r="X6" s="327"/>
      <c r="Y6" s="327"/>
      <c r="Z6" s="327"/>
      <c r="AA6" s="327"/>
      <c r="AB6" s="327"/>
      <c r="AC6" s="327"/>
      <c r="AD6" s="327"/>
      <c r="AE6" s="327"/>
      <c r="AF6" s="327"/>
      <c r="AG6" s="327"/>
      <c r="AH6" s="327"/>
      <c r="AI6" s="327"/>
      <c r="AJ6" s="327"/>
      <c r="AK6" s="327"/>
      <c r="AL6" s="327"/>
      <c r="AM6" s="327"/>
      <c r="AN6" s="327"/>
      <c r="AO6" s="327"/>
      <c r="AP6" s="323"/>
    </row>
    <row r="7" spans="1:49" s="199" customFormat="1">
      <c r="A7" s="324" t="s">
        <v>97</v>
      </c>
      <c r="B7" s="328">
        <v>44781</v>
      </c>
      <c r="C7" s="325"/>
      <c r="D7" s="325"/>
      <c r="E7" s="326"/>
      <c r="F7" s="326"/>
      <c r="G7" s="326"/>
      <c r="H7" s="326"/>
      <c r="I7" s="326"/>
      <c r="J7" s="326"/>
      <c r="K7" s="326"/>
      <c r="L7" s="326"/>
      <c r="M7" s="327"/>
      <c r="N7" s="327"/>
      <c r="O7" s="327"/>
      <c r="P7" s="327"/>
      <c r="Q7" s="327"/>
      <c r="R7" s="327"/>
      <c r="S7" s="327"/>
      <c r="T7" s="327"/>
      <c r="U7" s="327"/>
      <c r="V7" s="327"/>
      <c r="W7" s="327"/>
      <c r="X7" s="327"/>
      <c r="Y7" s="327"/>
      <c r="Z7" s="327"/>
      <c r="AA7" s="327"/>
      <c r="AB7" s="327"/>
      <c r="AC7" s="327"/>
      <c r="AD7" s="327"/>
      <c r="AE7" s="327"/>
      <c r="AF7" s="327"/>
      <c r="AG7" s="327"/>
      <c r="AH7" s="327"/>
      <c r="AI7" s="327"/>
      <c r="AJ7" s="327"/>
      <c r="AK7" s="327"/>
      <c r="AL7" s="327"/>
      <c r="AM7" s="327"/>
      <c r="AN7" s="327"/>
      <c r="AO7" s="327"/>
      <c r="AP7" s="323"/>
    </row>
    <row r="8" spans="1:49" s="199" customFormat="1">
      <c r="A8" s="324" t="s">
        <v>709</v>
      </c>
      <c r="B8" s="751" t="s">
        <v>710</v>
      </c>
      <c r="C8" s="751"/>
      <c r="D8" s="751"/>
      <c r="E8" s="751"/>
      <c r="F8" s="751"/>
      <c r="G8" s="751"/>
      <c r="H8" s="751"/>
      <c r="I8" s="751"/>
      <c r="J8" s="751"/>
      <c r="K8" s="751"/>
      <c r="L8" s="751"/>
      <c r="M8" s="327"/>
      <c r="N8" s="327"/>
      <c r="O8" s="327"/>
      <c r="P8" s="327"/>
      <c r="Q8" s="327"/>
      <c r="R8" s="327"/>
      <c r="S8" s="327"/>
      <c r="T8" s="327"/>
      <c r="U8" s="327"/>
      <c r="V8" s="327"/>
      <c r="W8" s="327"/>
      <c r="X8" s="327"/>
      <c r="Y8" s="327"/>
      <c r="Z8" s="327"/>
      <c r="AA8" s="327"/>
      <c r="AB8" s="327"/>
      <c r="AC8" s="327"/>
      <c r="AD8" s="327"/>
      <c r="AE8" s="327"/>
      <c r="AF8" s="327"/>
      <c r="AG8" s="327"/>
      <c r="AH8" s="327"/>
      <c r="AI8" s="327"/>
      <c r="AJ8" s="327"/>
      <c r="AK8" s="327"/>
      <c r="AL8" s="327"/>
      <c r="AM8" s="327"/>
      <c r="AN8" s="327"/>
      <c r="AO8" s="327"/>
      <c r="AP8" s="323"/>
    </row>
    <row r="9" spans="1:49" s="199" customFormat="1" ht="9.75" customHeight="1" thickBot="1">
      <c r="A9" s="321"/>
      <c r="B9" s="321"/>
      <c r="C9" s="321"/>
      <c r="D9" s="321"/>
      <c r="E9" s="322"/>
      <c r="F9" s="322"/>
      <c r="G9" s="322"/>
      <c r="H9" s="322"/>
      <c r="I9" s="322"/>
      <c r="J9" s="322"/>
      <c r="K9" s="322"/>
      <c r="L9" s="322"/>
      <c r="M9" s="322"/>
      <c r="N9" s="322"/>
      <c r="O9" s="322"/>
      <c r="P9" s="322"/>
      <c r="Q9" s="322"/>
      <c r="R9" s="322"/>
      <c r="S9" s="322"/>
      <c r="T9" s="322"/>
      <c r="U9" s="322"/>
      <c r="V9" s="322"/>
      <c r="W9" s="322"/>
      <c r="X9" s="322"/>
      <c r="Y9" s="322"/>
      <c r="Z9" s="322"/>
      <c r="AA9" s="322"/>
      <c r="AB9" s="322"/>
      <c r="AC9" s="322"/>
      <c r="AD9" s="322"/>
      <c r="AE9" s="322"/>
      <c r="AF9" s="322"/>
      <c r="AG9" s="322"/>
      <c r="AH9" s="322"/>
      <c r="AI9" s="322"/>
      <c r="AJ9" s="322"/>
      <c r="AK9" s="322"/>
      <c r="AL9" s="322"/>
      <c r="AM9" s="322"/>
      <c r="AN9" s="322"/>
      <c r="AO9" s="322"/>
      <c r="AP9" s="323"/>
    </row>
    <row r="10" spans="1:49" s="199" customFormat="1" ht="14.4" customHeight="1">
      <c r="A10" s="752" t="s">
        <v>711</v>
      </c>
      <c r="B10" s="752"/>
      <c r="C10" s="752"/>
      <c r="D10" s="752"/>
      <c r="E10" s="752"/>
      <c r="F10" s="752"/>
      <c r="G10" s="752"/>
      <c r="H10" s="752"/>
      <c r="I10" s="753"/>
      <c r="J10" s="756" t="s">
        <v>712</v>
      </c>
      <c r="K10" s="757"/>
      <c r="L10" s="758"/>
      <c r="M10" s="762" t="s">
        <v>36</v>
      </c>
      <c r="N10" s="679"/>
      <c r="O10" s="679"/>
      <c r="P10" s="679"/>
      <c r="Q10" s="679"/>
      <c r="R10" s="679"/>
      <c r="S10" s="679"/>
      <c r="T10" s="679"/>
      <c r="U10" s="679"/>
      <c r="V10" s="679"/>
      <c r="W10" s="679"/>
      <c r="X10" s="679"/>
      <c r="Y10" s="679"/>
      <c r="Z10" s="679"/>
      <c r="AA10" s="679"/>
      <c r="AB10" s="679"/>
      <c r="AC10" s="679"/>
      <c r="AD10" s="679"/>
      <c r="AE10" s="679"/>
      <c r="AF10" s="679"/>
      <c r="AG10" s="680"/>
      <c r="AH10" s="763" t="s">
        <v>713</v>
      </c>
      <c r="AI10" s="764"/>
      <c r="AJ10" s="764"/>
      <c r="AK10" s="764"/>
      <c r="AL10" s="764"/>
      <c r="AM10" s="764"/>
      <c r="AN10" s="764"/>
      <c r="AO10" s="764"/>
      <c r="AP10" s="765"/>
      <c r="AQ10" s="715" t="s">
        <v>682</v>
      </c>
      <c r="AR10" s="716"/>
      <c r="AS10" s="716"/>
      <c r="AT10" s="716"/>
      <c r="AU10" s="716"/>
      <c r="AV10" s="716"/>
      <c r="AW10" s="717"/>
    </row>
    <row r="11" spans="1:49" s="199" customFormat="1" ht="15" customHeight="1" thickBot="1">
      <c r="A11" s="754"/>
      <c r="B11" s="754"/>
      <c r="C11" s="754"/>
      <c r="D11" s="754"/>
      <c r="E11" s="754"/>
      <c r="F11" s="754"/>
      <c r="G11" s="754"/>
      <c r="H11" s="754"/>
      <c r="I11" s="755"/>
      <c r="J11" s="759"/>
      <c r="K11" s="760"/>
      <c r="L11" s="761"/>
      <c r="M11" s="769" t="s">
        <v>714</v>
      </c>
      <c r="N11" s="770"/>
      <c r="O11" s="770"/>
      <c r="P11" s="770"/>
      <c r="Q11" s="770"/>
      <c r="R11" s="770"/>
      <c r="S11" s="770"/>
      <c r="T11" s="770"/>
      <c r="U11" s="770"/>
      <c r="V11" s="770"/>
      <c r="W11" s="770"/>
      <c r="X11" s="771"/>
      <c r="Y11" s="329" t="s">
        <v>715</v>
      </c>
      <c r="Z11" s="741" t="s">
        <v>716</v>
      </c>
      <c r="AA11" s="743"/>
      <c r="AB11" s="742"/>
      <c r="AC11" s="741" t="s">
        <v>717</v>
      </c>
      <c r="AD11" s="742"/>
      <c r="AE11" s="741" t="s">
        <v>718</v>
      </c>
      <c r="AF11" s="743"/>
      <c r="AG11" s="744"/>
      <c r="AH11" s="766"/>
      <c r="AI11" s="767"/>
      <c r="AJ11" s="767"/>
      <c r="AK11" s="767"/>
      <c r="AL11" s="767"/>
      <c r="AM11" s="767"/>
      <c r="AN11" s="767"/>
      <c r="AO11" s="767"/>
      <c r="AP11" s="768"/>
      <c r="AQ11" s="718"/>
      <c r="AR11" s="719"/>
      <c r="AS11" s="719"/>
      <c r="AT11" s="719"/>
      <c r="AU11" s="719"/>
      <c r="AV11" s="719"/>
      <c r="AW11" s="720"/>
    </row>
    <row r="12" spans="1:49" s="316" customFormat="1" ht="80.400000000000006" customHeight="1" thickBot="1">
      <c r="A12" s="330" t="s">
        <v>113</v>
      </c>
      <c r="B12" s="330" t="s">
        <v>719</v>
      </c>
      <c r="C12" s="330" t="s">
        <v>720</v>
      </c>
      <c r="D12" s="330" t="s">
        <v>721</v>
      </c>
      <c r="E12" s="330" t="s">
        <v>722</v>
      </c>
      <c r="F12" s="330" t="s">
        <v>723</v>
      </c>
      <c r="G12" s="330" t="s">
        <v>724</v>
      </c>
      <c r="H12" s="330" t="s">
        <v>725</v>
      </c>
      <c r="I12" s="331" t="s">
        <v>726</v>
      </c>
      <c r="J12" s="332" t="s">
        <v>3</v>
      </c>
      <c r="K12" s="333" t="s">
        <v>8</v>
      </c>
      <c r="L12" s="334" t="s">
        <v>727</v>
      </c>
      <c r="M12" s="335" t="s">
        <v>728</v>
      </c>
      <c r="N12" s="320" t="s">
        <v>729</v>
      </c>
      <c r="O12" s="320" t="s">
        <v>730</v>
      </c>
      <c r="P12" s="344" t="s">
        <v>731</v>
      </c>
      <c r="Q12" s="344" t="s">
        <v>732</v>
      </c>
      <c r="R12" s="344" t="s">
        <v>733</v>
      </c>
      <c r="S12" s="344" t="s">
        <v>734</v>
      </c>
      <c r="T12" s="344" t="s">
        <v>735</v>
      </c>
      <c r="U12" s="344" t="s">
        <v>736</v>
      </c>
      <c r="V12" s="344" t="s">
        <v>737</v>
      </c>
      <c r="W12" s="320" t="s">
        <v>738</v>
      </c>
      <c r="X12" s="320" t="s">
        <v>739</v>
      </c>
      <c r="Y12" s="320" t="s">
        <v>740</v>
      </c>
      <c r="Z12" s="320" t="s">
        <v>741</v>
      </c>
      <c r="AA12" s="320" t="s">
        <v>742</v>
      </c>
      <c r="AB12" s="320" t="s">
        <v>743</v>
      </c>
      <c r="AC12" s="320" t="s">
        <v>744</v>
      </c>
      <c r="AD12" s="320" t="s">
        <v>745</v>
      </c>
      <c r="AE12" s="320" t="s">
        <v>3</v>
      </c>
      <c r="AF12" s="320" t="s">
        <v>8</v>
      </c>
      <c r="AG12" s="336" t="s">
        <v>727</v>
      </c>
      <c r="AH12" s="337" t="s">
        <v>746</v>
      </c>
      <c r="AI12" s="338" t="s">
        <v>747</v>
      </c>
      <c r="AJ12" s="338" t="s">
        <v>748</v>
      </c>
      <c r="AK12" s="338" t="s">
        <v>783</v>
      </c>
      <c r="AL12" s="338" t="s">
        <v>749</v>
      </c>
      <c r="AM12" s="338" t="s">
        <v>750</v>
      </c>
      <c r="AN12" s="338" t="s">
        <v>751</v>
      </c>
      <c r="AO12" s="338" t="s">
        <v>752</v>
      </c>
      <c r="AP12" s="339" t="s">
        <v>753</v>
      </c>
      <c r="AQ12" s="290" t="s">
        <v>675</v>
      </c>
      <c r="AR12" s="291" t="s">
        <v>676</v>
      </c>
      <c r="AS12" s="291" t="s">
        <v>677</v>
      </c>
      <c r="AT12" s="292" t="s">
        <v>678</v>
      </c>
      <c r="AU12" s="291" t="s">
        <v>679</v>
      </c>
      <c r="AV12" s="293" t="s">
        <v>680</v>
      </c>
      <c r="AW12" s="294" t="s">
        <v>681</v>
      </c>
    </row>
    <row r="13" spans="1:49" s="341" customFormat="1" ht="121.2" customHeight="1">
      <c r="A13" s="703" t="s">
        <v>754</v>
      </c>
      <c r="B13" s="703" t="s">
        <v>861</v>
      </c>
      <c r="C13" s="703" t="s">
        <v>755</v>
      </c>
      <c r="D13" s="703" t="s">
        <v>756</v>
      </c>
      <c r="E13" s="735" t="s">
        <v>757</v>
      </c>
      <c r="F13" s="703" t="s">
        <v>758</v>
      </c>
      <c r="G13" s="703" t="s">
        <v>862</v>
      </c>
      <c r="H13" s="102" t="s">
        <v>759</v>
      </c>
      <c r="I13" s="102" t="s">
        <v>760</v>
      </c>
      <c r="J13" s="703" t="s">
        <v>761</v>
      </c>
      <c r="K13" s="703" t="s">
        <v>27</v>
      </c>
      <c r="L13" s="736" t="str">
        <f>IF(AND(J13&lt;&gt;"",K13&lt;&gt;""),VLOOKUP(J13&amp;K13,[13]Informacion!$L$3:$M$27,2,FALSE),"")</f>
        <v>Alta</v>
      </c>
      <c r="M13" s="703" t="s">
        <v>762</v>
      </c>
      <c r="N13" s="103" t="s">
        <v>763</v>
      </c>
      <c r="O13" s="101" t="s">
        <v>170</v>
      </c>
      <c r="P13" s="101">
        <v>15</v>
      </c>
      <c r="Q13" s="101">
        <v>15</v>
      </c>
      <c r="R13" s="101">
        <v>15</v>
      </c>
      <c r="S13" s="101">
        <v>15</v>
      </c>
      <c r="T13" s="101">
        <v>15</v>
      </c>
      <c r="U13" s="101">
        <v>15</v>
      </c>
      <c r="V13" s="101">
        <v>10</v>
      </c>
      <c r="W13" s="347">
        <f>SUM(P13:V13)</f>
        <v>100</v>
      </c>
      <c r="X13" s="347" t="str">
        <f>IF(W13&lt;=85,"Debil", IF(W13&lt;=95,"Moderado","Fuerte"))</f>
        <v>Fuerte</v>
      </c>
      <c r="Y13" s="101" t="s">
        <v>79</v>
      </c>
      <c r="Z13" s="101" t="s">
        <v>79</v>
      </c>
      <c r="AA13" s="347">
        <f>W13</f>
        <v>100</v>
      </c>
      <c r="AB13" s="348">
        <f>AVERAGE(W13,AA13)</f>
        <v>100</v>
      </c>
      <c r="AC13" s="737">
        <f>AVERAGE(AB13,AB14)</f>
        <v>90</v>
      </c>
      <c r="AD13" s="738" t="str">
        <f>IF(AC13&lt;=50,"Debil", IF(AC13&lt;=99,"Moderado", IF(AC13=100,"Fuerte")))</f>
        <v>Moderado</v>
      </c>
      <c r="AE13" s="703" t="s">
        <v>764</v>
      </c>
      <c r="AF13" s="703" t="s">
        <v>27</v>
      </c>
      <c r="AG13" s="740" t="str">
        <f>IF(AND(AE13&lt;&gt;"",AF13&lt;&gt;""),VLOOKUP(AE13&amp;AF13,[13]Informacion!$L$3:$M$27,2,FALSE),"")</f>
        <v>Alta</v>
      </c>
      <c r="AH13" s="701" t="s">
        <v>765</v>
      </c>
      <c r="AI13" s="703" t="s">
        <v>863</v>
      </c>
      <c r="AJ13" s="703" t="s">
        <v>864</v>
      </c>
      <c r="AK13" s="731">
        <v>3</v>
      </c>
      <c r="AL13" s="703" t="s">
        <v>865</v>
      </c>
      <c r="AM13" s="703" t="s">
        <v>766</v>
      </c>
      <c r="AN13" s="721">
        <v>44563</v>
      </c>
      <c r="AO13" s="721">
        <v>44928</v>
      </c>
      <c r="AP13" s="722" t="s">
        <v>767</v>
      </c>
      <c r="AQ13" s="749">
        <v>44895</v>
      </c>
      <c r="AR13" s="727" t="s">
        <v>817</v>
      </c>
      <c r="AS13" s="727">
        <v>2</v>
      </c>
      <c r="AT13" s="750">
        <f>IF(AS13="","",IF(OR(AK13=0,AK13="",AQ13=""),"",(AS13*100%)/AK13))</f>
        <v>0.66666666666666663</v>
      </c>
      <c r="AU13" s="723" t="str">
        <f>IF(AS13="","",IF(AQ13&lt;AO13,IF(AT13=0%,"SIN INICIAR",IF(AT13=100%,"TERMINADA",IF(AT13&gt;0%,"EN PROCESO")))))</f>
        <v>EN PROCESO</v>
      </c>
      <c r="AV13" s="725" t="s">
        <v>866</v>
      </c>
      <c r="AW13" s="727" t="s">
        <v>809</v>
      </c>
    </row>
    <row r="14" spans="1:49" s="341" customFormat="1" ht="177.75" customHeight="1">
      <c r="A14" s="703"/>
      <c r="B14" s="703"/>
      <c r="C14" s="703"/>
      <c r="D14" s="703"/>
      <c r="E14" s="735"/>
      <c r="F14" s="703"/>
      <c r="G14" s="703"/>
      <c r="H14" s="102" t="s">
        <v>768</v>
      </c>
      <c r="I14" s="102" t="s">
        <v>769</v>
      </c>
      <c r="J14" s="703"/>
      <c r="K14" s="703"/>
      <c r="L14" s="736"/>
      <c r="M14" s="703"/>
      <c r="N14" s="103" t="s">
        <v>867</v>
      </c>
      <c r="O14" s="101" t="s">
        <v>170</v>
      </c>
      <c r="P14" s="101">
        <v>15</v>
      </c>
      <c r="Q14" s="101">
        <v>15</v>
      </c>
      <c r="R14" s="101">
        <v>15</v>
      </c>
      <c r="S14" s="101">
        <v>15</v>
      </c>
      <c r="T14" s="101">
        <v>15</v>
      </c>
      <c r="U14" s="101">
        <v>0</v>
      </c>
      <c r="V14" s="101">
        <v>5</v>
      </c>
      <c r="W14" s="347">
        <f t="shared" ref="W14:W16" si="0">SUM(P14:V14)</f>
        <v>80</v>
      </c>
      <c r="X14" s="347" t="str">
        <f t="shared" ref="X14:X16" si="1">IF(W14&lt;=85,"Debil", IF(W14&lt;=95,"Moderado","Fuerte"))</f>
        <v>Debil</v>
      </c>
      <c r="Y14" s="101" t="s">
        <v>24</v>
      </c>
      <c r="Z14" s="101" t="s">
        <v>80</v>
      </c>
      <c r="AA14" s="347">
        <f t="shared" ref="AA14:AA16" si="2">W14</f>
        <v>80</v>
      </c>
      <c r="AB14" s="348">
        <f t="shared" ref="AB14:AB16" si="3">AVERAGE(W14,AA14)</f>
        <v>80</v>
      </c>
      <c r="AC14" s="737"/>
      <c r="AD14" s="738"/>
      <c r="AE14" s="703"/>
      <c r="AF14" s="703"/>
      <c r="AG14" s="740"/>
      <c r="AH14" s="701"/>
      <c r="AI14" s="703"/>
      <c r="AJ14" s="703"/>
      <c r="AK14" s="730"/>
      <c r="AL14" s="703"/>
      <c r="AM14" s="703"/>
      <c r="AN14" s="703"/>
      <c r="AO14" s="703"/>
      <c r="AP14" s="722"/>
      <c r="AQ14" s="730"/>
      <c r="AR14" s="730"/>
      <c r="AS14" s="730"/>
      <c r="AT14" s="733"/>
      <c r="AU14" s="724"/>
      <c r="AV14" s="726"/>
      <c r="AW14" s="728"/>
    </row>
    <row r="15" spans="1:49" s="341" customFormat="1" ht="81.599999999999994" customHeight="1">
      <c r="A15" s="703" t="s">
        <v>754</v>
      </c>
      <c r="B15" s="703" t="s">
        <v>770</v>
      </c>
      <c r="C15" s="703" t="s">
        <v>771</v>
      </c>
      <c r="D15" s="703"/>
      <c r="E15" s="735" t="s">
        <v>757</v>
      </c>
      <c r="F15" s="703" t="s">
        <v>772</v>
      </c>
      <c r="G15" s="703" t="s">
        <v>773</v>
      </c>
      <c r="H15" s="102" t="s">
        <v>774</v>
      </c>
      <c r="I15" s="102" t="s">
        <v>775</v>
      </c>
      <c r="J15" s="703" t="s">
        <v>776</v>
      </c>
      <c r="K15" s="703" t="s">
        <v>24</v>
      </c>
      <c r="L15" s="736" t="str">
        <f>IF(AND(J15&lt;&gt;"",K15&lt;&gt;""),VLOOKUP(J15&amp;K15,[13]Informacion!$L$3:$M$27,2,FALSE),"")</f>
        <v>Alta</v>
      </c>
      <c r="M15" s="703" t="s">
        <v>762</v>
      </c>
      <c r="N15" s="103" t="s">
        <v>777</v>
      </c>
      <c r="O15" s="101" t="s">
        <v>170</v>
      </c>
      <c r="P15" s="101">
        <v>15</v>
      </c>
      <c r="Q15" s="101">
        <v>15</v>
      </c>
      <c r="R15" s="101">
        <v>0</v>
      </c>
      <c r="S15" s="101">
        <v>15</v>
      </c>
      <c r="T15" s="101">
        <v>15</v>
      </c>
      <c r="U15" s="101">
        <v>0</v>
      </c>
      <c r="V15" s="101">
        <v>15</v>
      </c>
      <c r="W15" s="347">
        <f t="shared" si="0"/>
        <v>75</v>
      </c>
      <c r="X15" s="347" t="str">
        <f t="shared" si="1"/>
        <v>Debil</v>
      </c>
      <c r="Y15" s="101" t="s">
        <v>80</v>
      </c>
      <c r="Z15" s="101" t="s">
        <v>80</v>
      </c>
      <c r="AA15" s="347">
        <f t="shared" si="2"/>
        <v>75</v>
      </c>
      <c r="AB15" s="348">
        <f t="shared" si="3"/>
        <v>75</v>
      </c>
      <c r="AC15" s="737">
        <f>AVERAGE(AB15,AB16)</f>
        <v>82.5</v>
      </c>
      <c r="AD15" s="738" t="str">
        <f>IF(AC15&lt;=50,"Debil", IF(AC15&lt;=99,"Moderado", IF(AC15=100,"Fuerte")))</f>
        <v>Moderado</v>
      </c>
      <c r="AE15" s="703" t="s">
        <v>764</v>
      </c>
      <c r="AF15" s="703" t="s">
        <v>24</v>
      </c>
      <c r="AG15" s="739" t="str">
        <f>IF(AND(AE15&lt;&gt;"",AF15&lt;&gt;""),VLOOKUP(AE15&amp;AF15,[13]Informacion!$L$3:$M$27,2,FALSE),"")</f>
        <v>Moderado</v>
      </c>
      <c r="AH15" s="701" t="s">
        <v>765</v>
      </c>
      <c r="AI15" s="703" t="s">
        <v>778</v>
      </c>
      <c r="AJ15" s="703" t="s">
        <v>779</v>
      </c>
      <c r="AK15" s="731">
        <v>2</v>
      </c>
      <c r="AL15" s="703" t="s">
        <v>868</v>
      </c>
      <c r="AM15" s="703" t="s">
        <v>766</v>
      </c>
      <c r="AN15" s="721">
        <v>44563</v>
      </c>
      <c r="AO15" s="721">
        <v>44928</v>
      </c>
      <c r="AP15" s="722" t="s">
        <v>780</v>
      </c>
      <c r="AQ15" s="729">
        <v>44895</v>
      </c>
      <c r="AR15" s="731" t="s">
        <v>869</v>
      </c>
      <c r="AS15" s="731">
        <v>1</v>
      </c>
      <c r="AT15" s="732">
        <f>IF(AS15="","",IF(OR(AK15=0,AK15="",AQ15=""),"",(AS15*100%)/AK15))</f>
        <v>0.5</v>
      </c>
      <c r="AU15" s="734" t="str">
        <f>IF(AS15="","",IF(AQ15&lt;AO15,IF(AT15=0%,"SIN INICIAR",IF(AT15=100%,"TERMINADA",IF(AT15&gt;0%,"EN PROCESO")))))</f>
        <v>EN PROCESO</v>
      </c>
      <c r="AV15" s="745" t="s">
        <v>870</v>
      </c>
      <c r="AW15" s="703" t="s">
        <v>809</v>
      </c>
    </row>
    <row r="16" spans="1:49" s="341" customFormat="1" ht="81.75" customHeight="1">
      <c r="A16" s="703"/>
      <c r="B16" s="703"/>
      <c r="C16" s="703"/>
      <c r="D16" s="703"/>
      <c r="E16" s="735"/>
      <c r="F16" s="703"/>
      <c r="G16" s="703"/>
      <c r="H16" s="342" t="s">
        <v>871</v>
      </c>
      <c r="I16" s="342" t="s">
        <v>781</v>
      </c>
      <c r="J16" s="703"/>
      <c r="K16" s="703"/>
      <c r="L16" s="736"/>
      <c r="M16" s="703"/>
      <c r="N16" s="343" t="s">
        <v>782</v>
      </c>
      <c r="O16" s="101" t="s">
        <v>170</v>
      </c>
      <c r="P16" s="101">
        <v>15</v>
      </c>
      <c r="Q16" s="101">
        <v>15</v>
      </c>
      <c r="R16" s="101">
        <v>0</v>
      </c>
      <c r="S16" s="101">
        <v>15</v>
      </c>
      <c r="T16" s="101">
        <v>15</v>
      </c>
      <c r="U16" s="101">
        <v>15</v>
      </c>
      <c r="V16" s="101">
        <v>15</v>
      </c>
      <c r="W16" s="347">
        <f t="shared" si="0"/>
        <v>90</v>
      </c>
      <c r="X16" s="347" t="str">
        <f t="shared" si="1"/>
        <v>Moderado</v>
      </c>
      <c r="Y16" s="101" t="s">
        <v>80</v>
      </c>
      <c r="Z16" s="101" t="s">
        <v>80</v>
      </c>
      <c r="AA16" s="347">
        <f t="shared" si="2"/>
        <v>90</v>
      </c>
      <c r="AB16" s="348">
        <f t="shared" si="3"/>
        <v>90</v>
      </c>
      <c r="AC16" s="737"/>
      <c r="AD16" s="738"/>
      <c r="AE16" s="703"/>
      <c r="AF16" s="703"/>
      <c r="AG16" s="739"/>
      <c r="AH16" s="701"/>
      <c r="AI16" s="703"/>
      <c r="AJ16" s="703"/>
      <c r="AK16" s="730"/>
      <c r="AL16" s="703"/>
      <c r="AM16" s="703"/>
      <c r="AN16" s="703"/>
      <c r="AO16" s="703"/>
      <c r="AP16" s="722"/>
      <c r="AQ16" s="730"/>
      <c r="AR16" s="730"/>
      <c r="AS16" s="730"/>
      <c r="AT16" s="733"/>
      <c r="AU16" s="724"/>
      <c r="AV16" s="745"/>
      <c r="AW16" s="703"/>
    </row>
    <row r="17" spans="8:8">
      <c r="H17" s="341"/>
    </row>
  </sheetData>
  <mergeCells count="79">
    <mergeCell ref="AV15:AV16"/>
    <mergeCell ref="AW15:AW16"/>
    <mergeCell ref="AK13:AK14"/>
    <mergeCell ref="AK15:AK16"/>
    <mergeCell ref="A1:A4"/>
    <mergeCell ref="AQ13:AQ14"/>
    <mergeCell ref="AR13:AR14"/>
    <mergeCell ref="AS13:AS14"/>
    <mergeCell ref="AT13:AT14"/>
    <mergeCell ref="B8:L8"/>
    <mergeCell ref="A10:I11"/>
    <mergeCell ref="J10:L11"/>
    <mergeCell ref="M10:AG10"/>
    <mergeCell ref="AH10:AP11"/>
    <mergeCell ref="M11:X11"/>
    <mergeCell ref="Z11:AB11"/>
    <mergeCell ref="AC11:AD11"/>
    <mergeCell ref="AE11:AG11"/>
    <mergeCell ref="A13:A14"/>
    <mergeCell ref="B13:B14"/>
    <mergeCell ref="C13:C14"/>
    <mergeCell ref="D13:D16"/>
    <mergeCell ref="E13:E14"/>
    <mergeCell ref="F13:F14"/>
    <mergeCell ref="G13:G14"/>
    <mergeCell ref="J13:J14"/>
    <mergeCell ref="K13:K14"/>
    <mergeCell ref="G15:G16"/>
    <mergeCell ref="J15:J16"/>
    <mergeCell ref="A15:A16"/>
    <mergeCell ref="B15:B16"/>
    <mergeCell ref="C15:C16"/>
    <mergeCell ref="AJ13:AJ14"/>
    <mergeCell ref="AL13:AL14"/>
    <mergeCell ref="AM13:AM14"/>
    <mergeCell ref="L13:L14"/>
    <mergeCell ref="M13:M14"/>
    <mergeCell ref="AC13:AC14"/>
    <mergeCell ref="AD13:AD14"/>
    <mergeCell ref="AE13:AE14"/>
    <mergeCell ref="AF13:AF14"/>
    <mergeCell ref="AG13:AG14"/>
    <mergeCell ref="AH13:AH14"/>
    <mergeCell ref="AI13:AI14"/>
    <mergeCell ref="E15:E16"/>
    <mergeCell ref="F15:F16"/>
    <mergeCell ref="AL15:AL16"/>
    <mergeCell ref="K15:K16"/>
    <mergeCell ref="L15:L16"/>
    <mergeCell ref="M15:M16"/>
    <mergeCell ref="AC15:AC16"/>
    <mergeCell ref="AD15:AD16"/>
    <mergeCell ref="AE15:AE16"/>
    <mergeCell ref="AF15:AF16"/>
    <mergeCell ref="AG15:AG16"/>
    <mergeCell ref="AH15:AH16"/>
    <mergeCell ref="AI15:AI16"/>
    <mergeCell ref="AJ15:AJ16"/>
    <mergeCell ref="AQ10:AW11"/>
    <mergeCell ref="AM15:AM16"/>
    <mergeCell ref="AN15:AN16"/>
    <mergeCell ref="AO15:AO16"/>
    <mergeCell ref="AP15:AP16"/>
    <mergeCell ref="AN13:AN14"/>
    <mergeCell ref="AO13:AO14"/>
    <mergeCell ref="AP13:AP14"/>
    <mergeCell ref="AU13:AU14"/>
    <mergeCell ref="AV13:AV14"/>
    <mergeCell ref="AW13:AW14"/>
    <mergeCell ref="AQ15:AQ16"/>
    <mergeCell ref="AR15:AR16"/>
    <mergeCell ref="AS15:AS16"/>
    <mergeCell ref="AT15:AT16"/>
    <mergeCell ref="AU15:AU16"/>
    <mergeCell ref="B1:AB4"/>
    <mergeCell ref="AC1:AC4"/>
    <mergeCell ref="AW1:AW4"/>
    <mergeCell ref="AD1:AD4"/>
    <mergeCell ref="AE1:AV4"/>
  </mergeCells>
  <dataValidations count="2">
    <dataValidation type="list" allowBlank="1" showInputMessage="1" showErrorMessage="1" sqref="K15 K13 AF13 AF15" xr:uid="{27732492-9BFD-4D26-8383-67EC948CDFED}">
      <formula1>Impacto</formula1>
    </dataValidation>
    <dataValidation type="list" allowBlank="1" showInputMessage="1" showErrorMessage="1" sqref="J15 J13 AE13 AE15" xr:uid="{463055DF-A88E-48B7-8DF4-1EDE7B6EB078}">
      <formula1>Frecuencia</formula1>
    </dataValidation>
  </dataValidations>
  <printOptions horizontalCentered="1"/>
  <pageMargins left="0.11811023622047245" right="0.11811023622047245" top="0.27559055118110237" bottom="0.31496062992125984" header="0.19685039370078741" footer="0.15748031496062992"/>
  <pageSetup paperSize="281" scale="50" pageOrder="overThenDown" orientation="landscape" r:id="rId1"/>
  <colBreaks count="1" manualBreakCount="1">
    <brk id="12" max="1048575" man="1"/>
  </col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6C08824-969E-4C1F-B1BB-6BD6BE60526F}">
          <x14:formula1>
            <xm:f>'D:\Users\Jizeth\Downloads\[Matriz de riesgos de Seguridad Digital (1).xlsx]Clasificacion de riesgo'!#REF!</xm:f>
          </x14:formula1>
          <xm:sqref>P13:V16 Y13:Z16 M13 M15</xm:sqref>
        </x14:dataValidation>
        <x14:dataValidation type="list" allowBlank="1" showInputMessage="1" showErrorMessage="1" xr:uid="{1C98BE5A-5F4D-4F7F-8C44-44DF8AF7C96C}">
          <x14:formula1>
            <xm:f>'D:\Users\Jizeth\Downloads\[Matriz de riesgos de Seguridad Digital (1).xlsx]Listas 2'!#REF!</xm:f>
          </x14:formula1>
          <xm:sqref>O13:O16</xm:sqref>
        </x14:dataValidation>
        <x14:dataValidation type="list" allowBlank="1" showInputMessage="1" showErrorMessage="1" xr:uid="{ABE8A181-7C39-408B-9D66-18F64D2FEC06}">
          <x14:formula1>
            <xm:f>'D:\Users\Jizeth\Downloads\[20221130_SEGUIMIENTO MRG_2SEG2022_DR.xlsx]Datos'!#REF!</xm:f>
          </x14:formula1>
          <xm:sqref>AS13:AS16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6B866-5624-4032-8898-EA36A4AEB437}">
  <sheetPr codeName="Hoja12"/>
  <dimension ref="A1:BC19"/>
  <sheetViews>
    <sheetView zoomScaleNormal="100" zoomScaleSheetLayoutView="85" workbookViewId="0">
      <selection activeCell="A8" sqref="A8:N8"/>
    </sheetView>
  </sheetViews>
  <sheetFormatPr baseColWidth="10" defaultColWidth="11.44140625" defaultRowHeight="10.199999999999999"/>
  <cols>
    <col min="1" max="1" width="14.44140625" style="64" customWidth="1"/>
    <col min="2" max="2" width="15.6640625" style="64" customWidth="1"/>
    <col min="3" max="4" width="26.44140625" style="64" customWidth="1"/>
    <col min="5" max="5" width="10.44140625" style="64" customWidth="1"/>
    <col min="6" max="6" width="13.109375" style="64" customWidth="1"/>
    <col min="7" max="7" width="14.44140625" style="64" customWidth="1"/>
    <col min="8" max="8" width="11.6640625" style="64" customWidth="1"/>
    <col min="9" max="9" width="39.6640625" style="64" customWidth="1"/>
    <col min="10" max="10" width="41" style="64" customWidth="1"/>
    <col min="11" max="11" width="46.44140625" style="64" customWidth="1"/>
    <col min="12" max="14" width="14.33203125" style="64" customWidth="1"/>
    <col min="15" max="15" width="12.6640625" style="64" customWidth="1"/>
    <col min="16" max="16" width="4.33203125" style="64" customWidth="1"/>
    <col min="17" max="17" width="6.109375" style="64" customWidth="1"/>
    <col min="18" max="18" width="15" style="64" customWidth="1"/>
    <col min="19" max="19" width="4.33203125" style="64" customWidth="1"/>
    <col min="20" max="20" width="5.33203125" style="64" customWidth="1"/>
    <col min="21" max="22" width="12.6640625" style="64" customWidth="1"/>
    <col min="23" max="23" width="26.6640625" style="64" customWidth="1"/>
    <col min="24" max="24" width="44.44140625" style="64" customWidth="1"/>
    <col min="25" max="25" width="40.88671875" style="64" customWidth="1"/>
    <col min="26" max="26" width="9.33203125" style="64" customWidth="1"/>
    <col min="27" max="27" width="11" style="64" customWidth="1"/>
    <col min="28" max="29" width="16.6640625" style="64" customWidth="1"/>
    <col min="30" max="30" width="15.6640625" style="64" customWidth="1"/>
    <col min="31" max="31" width="13.109375" style="64" customWidth="1"/>
    <col min="32" max="32" width="11.6640625" style="64" customWidth="1"/>
    <col min="33" max="33" width="13.44140625" style="64" customWidth="1"/>
    <col min="34" max="35" width="5.44140625" style="64" customWidth="1"/>
    <col min="36" max="36" width="12.44140625" style="64" customWidth="1"/>
    <col min="37" max="38" width="5.44140625" style="64" customWidth="1"/>
    <col min="39" max="39" width="12.88671875" style="64" customWidth="1"/>
    <col min="40" max="40" width="13.109375" style="64" customWidth="1"/>
    <col min="41" max="41" width="14" style="64" customWidth="1"/>
    <col min="42" max="42" width="52.6640625" style="64" customWidth="1"/>
    <col min="43" max="43" width="50.5546875" style="64" customWidth="1"/>
    <col min="44" max="44" width="15.6640625" style="64" customWidth="1"/>
    <col min="45" max="45" width="17.6640625" style="125" customWidth="1"/>
    <col min="46" max="47" width="16.5546875" style="125" customWidth="1"/>
    <col min="48" max="48" width="22.44140625" style="125" customWidth="1"/>
    <col min="49" max="49" width="17.6640625" style="64" customWidth="1"/>
    <col min="50" max="50" width="40.88671875" style="64" customWidth="1"/>
    <col min="51" max="51" width="17.6640625" style="64" customWidth="1"/>
    <col min="52" max="52" width="17.6640625" style="372" customWidth="1"/>
    <col min="53" max="53" width="17.6640625" style="127" customWidth="1"/>
    <col min="54" max="54" width="65.88671875" style="64" customWidth="1"/>
    <col min="55" max="55" width="17.6640625" style="64" customWidth="1"/>
    <col min="56" max="16384" width="11.44140625" style="64"/>
  </cols>
  <sheetData>
    <row r="1" spans="1:55" s="143" customFormat="1" ht="18" customHeight="1">
      <c r="A1" s="624"/>
      <c r="B1" s="625"/>
      <c r="C1" s="451" t="s">
        <v>688</v>
      </c>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3"/>
      <c r="AD1" s="631"/>
      <c r="AE1" s="632"/>
      <c r="AF1" s="631"/>
      <c r="AG1" s="632"/>
      <c r="AH1" s="451" t="s">
        <v>688</v>
      </c>
      <c r="AI1" s="540"/>
      <c r="AJ1" s="540"/>
      <c r="AK1" s="540"/>
      <c r="AL1" s="540"/>
      <c r="AM1" s="540"/>
      <c r="AN1" s="540"/>
      <c r="AO1" s="540"/>
      <c r="AP1" s="540"/>
      <c r="AQ1" s="540"/>
      <c r="AR1" s="540"/>
      <c r="AS1" s="540"/>
      <c r="AT1" s="540"/>
      <c r="AU1" s="540"/>
      <c r="AV1" s="540"/>
      <c r="AW1" s="540"/>
      <c r="AX1" s="540"/>
      <c r="AY1" s="540"/>
      <c r="AZ1" s="540"/>
      <c r="BA1" s="540"/>
      <c r="BB1" s="541"/>
      <c r="BC1" s="662"/>
    </row>
    <row r="2" spans="1:55" s="143" customFormat="1" ht="18" customHeight="1">
      <c r="A2" s="626"/>
      <c r="B2" s="627"/>
      <c r="C2" s="454"/>
      <c r="D2" s="455"/>
      <c r="E2" s="455"/>
      <c r="F2" s="455"/>
      <c r="G2" s="455"/>
      <c r="H2" s="455"/>
      <c r="I2" s="455"/>
      <c r="J2" s="455"/>
      <c r="K2" s="455"/>
      <c r="L2" s="455"/>
      <c r="M2" s="455"/>
      <c r="N2" s="455"/>
      <c r="O2" s="455"/>
      <c r="P2" s="455"/>
      <c r="Q2" s="455"/>
      <c r="R2" s="455"/>
      <c r="S2" s="455"/>
      <c r="T2" s="455"/>
      <c r="U2" s="455"/>
      <c r="V2" s="455"/>
      <c r="W2" s="455"/>
      <c r="X2" s="455"/>
      <c r="Y2" s="455"/>
      <c r="Z2" s="455"/>
      <c r="AA2" s="455"/>
      <c r="AB2" s="455"/>
      <c r="AC2" s="456"/>
      <c r="AD2" s="633"/>
      <c r="AE2" s="634"/>
      <c r="AF2" s="633"/>
      <c r="AG2" s="634"/>
      <c r="AH2" s="542"/>
      <c r="AI2" s="543"/>
      <c r="AJ2" s="543"/>
      <c r="AK2" s="543"/>
      <c r="AL2" s="543"/>
      <c r="AM2" s="543"/>
      <c r="AN2" s="543"/>
      <c r="AO2" s="543"/>
      <c r="AP2" s="543"/>
      <c r="AQ2" s="543"/>
      <c r="AR2" s="543"/>
      <c r="AS2" s="543"/>
      <c r="AT2" s="543"/>
      <c r="AU2" s="543"/>
      <c r="AV2" s="543"/>
      <c r="AW2" s="543"/>
      <c r="AX2" s="543"/>
      <c r="AY2" s="543"/>
      <c r="AZ2" s="543"/>
      <c r="BA2" s="543"/>
      <c r="BB2" s="544"/>
      <c r="BC2" s="663"/>
    </row>
    <row r="3" spans="1:55" s="143" customFormat="1" ht="18" customHeight="1">
      <c r="A3" s="626"/>
      <c r="B3" s="627"/>
      <c r="C3" s="454"/>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6"/>
      <c r="AD3" s="633"/>
      <c r="AE3" s="634"/>
      <c r="AF3" s="633"/>
      <c r="AG3" s="634"/>
      <c r="AH3" s="542"/>
      <c r="AI3" s="543"/>
      <c r="AJ3" s="543"/>
      <c r="AK3" s="543"/>
      <c r="AL3" s="543"/>
      <c r="AM3" s="543"/>
      <c r="AN3" s="543"/>
      <c r="AO3" s="543"/>
      <c r="AP3" s="543"/>
      <c r="AQ3" s="543"/>
      <c r="AR3" s="543"/>
      <c r="AS3" s="543"/>
      <c r="AT3" s="543"/>
      <c r="AU3" s="543"/>
      <c r="AV3" s="543"/>
      <c r="AW3" s="543"/>
      <c r="AX3" s="543"/>
      <c r="AY3" s="543"/>
      <c r="AZ3" s="543"/>
      <c r="BA3" s="543"/>
      <c r="BB3" s="544"/>
      <c r="BC3" s="663"/>
    </row>
    <row r="4" spans="1:55" s="143" customFormat="1" ht="18" customHeight="1" thickBot="1">
      <c r="A4" s="628"/>
      <c r="B4" s="629"/>
      <c r="C4" s="457"/>
      <c r="D4" s="458"/>
      <c r="E4" s="458"/>
      <c r="F4" s="458"/>
      <c r="G4" s="458"/>
      <c r="H4" s="458"/>
      <c r="I4" s="458"/>
      <c r="J4" s="458"/>
      <c r="K4" s="458"/>
      <c r="L4" s="458"/>
      <c r="M4" s="458"/>
      <c r="N4" s="458"/>
      <c r="O4" s="458"/>
      <c r="P4" s="458"/>
      <c r="Q4" s="458"/>
      <c r="R4" s="458"/>
      <c r="S4" s="458"/>
      <c r="T4" s="458"/>
      <c r="U4" s="458"/>
      <c r="V4" s="458"/>
      <c r="W4" s="458"/>
      <c r="X4" s="458"/>
      <c r="Y4" s="458"/>
      <c r="Z4" s="458"/>
      <c r="AA4" s="458"/>
      <c r="AB4" s="458"/>
      <c r="AC4" s="459"/>
      <c r="AD4" s="635"/>
      <c r="AE4" s="636"/>
      <c r="AF4" s="635"/>
      <c r="AG4" s="636"/>
      <c r="AH4" s="545"/>
      <c r="AI4" s="546"/>
      <c r="AJ4" s="546"/>
      <c r="AK4" s="546"/>
      <c r="AL4" s="546"/>
      <c r="AM4" s="546"/>
      <c r="AN4" s="546"/>
      <c r="AO4" s="546"/>
      <c r="AP4" s="546"/>
      <c r="AQ4" s="546"/>
      <c r="AR4" s="546"/>
      <c r="AS4" s="546"/>
      <c r="AT4" s="546"/>
      <c r="AU4" s="546"/>
      <c r="AV4" s="546"/>
      <c r="AW4" s="546"/>
      <c r="AX4" s="546"/>
      <c r="AY4" s="546"/>
      <c r="AZ4" s="546"/>
      <c r="BA4" s="546"/>
      <c r="BB4" s="547"/>
      <c r="BC4" s="664"/>
    </row>
    <row r="5" spans="1:55" ht="6.75" customHeight="1"/>
    <row r="6" spans="1:55" s="65" customFormat="1" ht="15.75" customHeight="1">
      <c r="A6" s="505" t="s">
        <v>97</v>
      </c>
      <c r="B6" s="505"/>
      <c r="C6" s="66">
        <v>44817</v>
      </c>
      <c r="AS6" s="121"/>
      <c r="AT6" s="121"/>
      <c r="AU6" s="121"/>
      <c r="AV6" s="121"/>
      <c r="AZ6" s="369"/>
      <c r="BA6" s="121"/>
    </row>
    <row r="7" spans="1:55" s="67" customFormat="1" ht="6.75" customHeight="1" thickBot="1">
      <c r="AS7" s="127"/>
      <c r="AT7" s="127"/>
      <c r="AU7" s="127"/>
      <c r="AV7" s="127"/>
      <c r="AZ7" s="372"/>
      <c r="BA7" s="127"/>
    </row>
    <row r="8" spans="1:55" s="67" customFormat="1" ht="20.25" customHeight="1" thickBot="1">
      <c r="A8" s="481" t="s">
        <v>0</v>
      </c>
      <c r="B8" s="482"/>
      <c r="C8" s="482"/>
      <c r="D8" s="482"/>
      <c r="E8" s="482"/>
      <c r="F8" s="482"/>
      <c r="G8" s="482"/>
      <c r="H8" s="482"/>
      <c r="I8" s="482"/>
      <c r="J8" s="482"/>
      <c r="K8" s="482"/>
      <c r="L8" s="482"/>
      <c r="M8" s="482"/>
      <c r="N8" s="483"/>
      <c r="O8" s="518" t="s">
        <v>48</v>
      </c>
      <c r="P8" s="519"/>
      <c r="Q8" s="519"/>
      <c r="R8" s="519"/>
      <c r="S8" s="519"/>
      <c r="T8" s="519"/>
      <c r="U8" s="519"/>
      <c r="V8" s="520"/>
      <c r="W8" s="530" t="s">
        <v>85</v>
      </c>
      <c r="X8" s="531"/>
      <c r="Y8" s="531"/>
      <c r="Z8" s="531"/>
      <c r="AA8" s="531"/>
      <c r="AB8" s="531"/>
      <c r="AC8" s="531"/>
      <c r="AD8" s="531"/>
      <c r="AE8" s="531"/>
      <c r="AF8" s="531"/>
      <c r="AG8" s="500" t="s">
        <v>185</v>
      </c>
      <c r="AH8" s="501"/>
      <c r="AI8" s="501"/>
      <c r="AJ8" s="501"/>
      <c r="AK8" s="501"/>
      <c r="AL8" s="501"/>
      <c r="AM8" s="501"/>
      <c r="AN8" s="501"/>
      <c r="AO8" s="502"/>
      <c r="AP8" s="486" t="s">
        <v>90</v>
      </c>
      <c r="AQ8" s="487"/>
      <c r="AR8" s="487"/>
      <c r="AS8" s="487"/>
      <c r="AT8" s="487"/>
      <c r="AU8" s="487"/>
      <c r="AV8" s="630"/>
      <c r="AW8" s="461" t="s">
        <v>682</v>
      </c>
      <c r="AX8" s="462"/>
      <c r="AY8" s="462"/>
      <c r="AZ8" s="462"/>
      <c r="BA8" s="462"/>
      <c r="BB8" s="462"/>
      <c r="BC8" s="463"/>
    </row>
    <row r="9" spans="1:55" s="67" customFormat="1" ht="26.25" customHeight="1">
      <c r="A9" s="638" t="s">
        <v>119</v>
      </c>
      <c r="B9" s="639"/>
      <c r="C9" s="639"/>
      <c r="D9" s="639"/>
      <c r="E9" s="639"/>
      <c r="F9" s="639"/>
      <c r="G9" s="484" t="s">
        <v>120</v>
      </c>
      <c r="H9" s="478" t="s">
        <v>683</v>
      </c>
      <c r="I9" s="479"/>
      <c r="J9" s="479"/>
      <c r="K9" s="480"/>
      <c r="L9" s="474" t="s">
        <v>115</v>
      </c>
      <c r="M9" s="475"/>
      <c r="N9" s="619" t="s">
        <v>91</v>
      </c>
      <c r="O9" s="620" t="s">
        <v>684</v>
      </c>
      <c r="P9" s="614" t="s">
        <v>50</v>
      </c>
      <c r="Q9" s="476" t="s">
        <v>156</v>
      </c>
      <c r="R9" s="614" t="s">
        <v>685</v>
      </c>
      <c r="S9" s="614" t="s">
        <v>51</v>
      </c>
      <c r="T9" s="476" t="s">
        <v>160</v>
      </c>
      <c r="U9" s="637" t="s">
        <v>686</v>
      </c>
      <c r="V9" s="521" t="s">
        <v>49</v>
      </c>
      <c r="W9" s="528" t="s">
        <v>53</v>
      </c>
      <c r="X9" s="526"/>
      <c r="Y9" s="529"/>
      <c r="Z9" s="503" t="s">
        <v>220</v>
      </c>
      <c r="AA9" s="503" t="s">
        <v>173</v>
      </c>
      <c r="AB9" s="525" t="s">
        <v>166</v>
      </c>
      <c r="AC9" s="526"/>
      <c r="AD9" s="526"/>
      <c r="AE9" s="526"/>
      <c r="AF9" s="526"/>
      <c r="AG9" s="617" t="s">
        <v>187</v>
      </c>
      <c r="AH9" s="606" t="s">
        <v>87</v>
      </c>
      <c r="AI9" s="606" t="s">
        <v>186</v>
      </c>
      <c r="AJ9" s="606" t="s">
        <v>188</v>
      </c>
      <c r="AK9" s="606" t="s">
        <v>88</v>
      </c>
      <c r="AL9" s="606" t="s">
        <v>189</v>
      </c>
      <c r="AM9" s="606" t="s">
        <v>687</v>
      </c>
      <c r="AN9" s="606" t="s">
        <v>81</v>
      </c>
      <c r="AO9" s="608" t="s">
        <v>89</v>
      </c>
      <c r="AP9" s="489" t="s">
        <v>92</v>
      </c>
      <c r="AQ9" s="496" t="s">
        <v>93</v>
      </c>
      <c r="AR9" s="535" t="s">
        <v>783</v>
      </c>
      <c r="AS9" s="496" t="s">
        <v>76</v>
      </c>
      <c r="AT9" s="446" t="s">
        <v>689</v>
      </c>
      <c r="AU9" s="447"/>
      <c r="AV9" s="648" t="s">
        <v>95</v>
      </c>
      <c r="AW9" s="464" t="s">
        <v>675</v>
      </c>
      <c r="AX9" s="466" t="s">
        <v>676</v>
      </c>
      <c r="AY9" s="466" t="s">
        <v>677</v>
      </c>
      <c r="AZ9" s="468" t="s">
        <v>678</v>
      </c>
      <c r="BA9" s="466" t="s">
        <v>679</v>
      </c>
      <c r="BB9" s="470" t="s">
        <v>680</v>
      </c>
      <c r="BC9" s="472" t="s">
        <v>681</v>
      </c>
    </row>
    <row r="10" spans="1:55" s="67" customFormat="1" ht="21" thickBot="1">
      <c r="A10" s="147" t="s">
        <v>1</v>
      </c>
      <c r="B10" s="148" t="s">
        <v>2</v>
      </c>
      <c r="C10" s="148" t="s">
        <v>33</v>
      </c>
      <c r="D10" s="149" t="s">
        <v>98</v>
      </c>
      <c r="E10" s="149" t="s">
        <v>35</v>
      </c>
      <c r="F10" s="149" t="s">
        <v>34</v>
      </c>
      <c r="G10" s="640"/>
      <c r="H10" s="150" t="s">
        <v>155</v>
      </c>
      <c r="I10" s="151" t="s">
        <v>222</v>
      </c>
      <c r="J10" s="148" t="s">
        <v>221</v>
      </c>
      <c r="K10" s="151" t="s">
        <v>223</v>
      </c>
      <c r="L10" s="150" t="s">
        <v>135</v>
      </c>
      <c r="M10" s="150" t="s">
        <v>136</v>
      </c>
      <c r="N10" s="619"/>
      <c r="O10" s="620"/>
      <c r="P10" s="614"/>
      <c r="Q10" s="614"/>
      <c r="R10" s="614"/>
      <c r="S10" s="614"/>
      <c r="T10" s="614"/>
      <c r="U10" s="637"/>
      <c r="V10" s="615"/>
      <c r="W10" s="178" t="s">
        <v>162</v>
      </c>
      <c r="X10" s="152" t="s">
        <v>163</v>
      </c>
      <c r="Y10" s="152" t="s">
        <v>164</v>
      </c>
      <c r="Z10" s="616"/>
      <c r="AA10" s="616"/>
      <c r="AB10" s="153" t="s">
        <v>174</v>
      </c>
      <c r="AC10" s="153" t="s">
        <v>184</v>
      </c>
      <c r="AD10" s="153" t="s">
        <v>167</v>
      </c>
      <c r="AE10" s="153" t="s">
        <v>168</v>
      </c>
      <c r="AF10" s="154" t="s">
        <v>169</v>
      </c>
      <c r="AG10" s="618"/>
      <c r="AH10" s="607"/>
      <c r="AI10" s="607"/>
      <c r="AJ10" s="607"/>
      <c r="AK10" s="607"/>
      <c r="AL10" s="607"/>
      <c r="AM10" s="607"/>
      <c r="AN10" s="607"/>
      <c r="AO10" s="609"/>
      <c r="AP10" s="851"/>
      <c r="AQ10" s="613"/>
      <c r="AR10" s="536"/>
      <c r="AS10" s="613"/>
      <c r="AT10" s="155" t="s">
        <v>690</v>
      </c>
      <c r="AU10" s="155" t="s">
        <v>697</v>
      </c>
      <c r="AV10" s="605"/>
      <c r="AW10" s="465"/>
      <c r="AX10" s="467"/>
      <c r="AY10" s="467"/>
      <c r="AZ10" s="469"/>
      <c r="BA10" s="467"/>
      <c r="BB10" s="471"/>
      <c r="BC10" s="473"/>
    </row>
    <row r="11" spans="1:55" ht="173.4">
      <c r="A11" s="160" t="s">
        <v>23</v>
      </c>
      <c r="B11" s="128" t="s">
        <v>196</v>
      </c>
      <c r="C11" s="228" t="s">
        <v>374</v>
      </c>
      <c r="D11" s="228" t="s">
        <v>340</v>
      </c>
      <c r="E11" s="128" t="s">
        <v>15</v>
      </c>
      <c r="F11" s="228" t="s">
        <v>375</v>
      </c>
      <c r="G11" s="727" t="s">
        <v>117</v>
      </c>
      <c r="H11" s="727" t="s">
        <v>219</v>
      </c>
      <c r="I11" s="848" t="s">
        <v>376</v>
      </c>
      <c r="J11" s="849" t="s">
        <v>377</v>
      </c>
      <c r="K11" s="849" t="s">
        <v>378</v>
      </c>
      <c r="L11" s="727" t="s">
        <v>122</v>
      </c>
      <c r="M11" s="727" t="s">
        <v>140</v>
      </c>
      <c r="N11" s="819" t="s">
        <v>128</v>
      </c>
      <c r="O11" s="850" t="s">
        <v>157</v>
      </c>
      <c r="P11" s="846">
        <f>IF($O11="Muy baja",1,IF($O11="Baja",2,IF($O11="Media",3,IF($O11="Alta",4,IF($O11="Muy alta",5,"")))))</f>
        <v>3</v>
      </c>
      <c r="Q11" s="847">
        <f>IF($O11="Muy baja",20%,IF($O11="Baja",40%,IF($O11="Media",60%,IF($O11="Alta",80%,IF($O11="Muy alta",100%,"")))))</f>
        <v>0.6</v>
      </c>
      <c r="R11" s="727" t="s">
        <v>24</v>
      </c>
      <c r="S11" s="846">
        <f>IF($R11="Leve",1,IF($R11="Menor",2,IF($R11="Moderado",3,IF($R11="Mayor",4,IF($R11="Catastrófico",5,"")))))</f>
        <v>3</v>
      </c>
      <c r="T11" s="847">
        <f>IF($R11="Leve",20%,IF($R11="Menor",40%,IF($R11="Moderado",60%,IF($R11="Mayor",80%,IF($R11="Catastrófico",100%,"")))))</f>
        <v>0.6</v>
      </c>
      <c r="U11" s="846">
        <f t="shared" ref="U11" si="0">IF(OR(P11="",S11=""),"",P11*S11)</f>
        <v>9</v>
      </c>
      <c r="V11" s="839" t="str">
        <f t="shared" ref="V11" si="1">IF(U11="","",IF(U11&lt;=2,"BAJA",IF(U11&lt;=6,"MODERADA",IF(U11&lt;=12,"ALTA","EXTREMA"))))</f>
        <v>ALTA</v>
      </c>
      <c r="W11" s="252" t="s">
        <v>379</v>
      </c>
      <c r="X11" s="253" t="s">
        <v>380</v>
      </c>
      <c r="Y11" s="253" t="s">
        <v>381</v>
      </c>
      <c r="Z11" s="193" t="s">
        <v>170</v>
      </c>
      <c r="AA11" s="167">
        <f>IF(Z11="","",IF(Z11="Preventivo",25%,IF(Z11="Detectivo",15%,10%)))</f>
        <v>0.25</v>
      </c>
      <c r="AB11" s="168" t="s">
        <v>175</v>
      </c>
      <c r="AC11" s="167">
        <f>IF(AB11="","",IF(AB11="Automático",25%,15%))</f>
        <v>0.15</v>
      </c>
      <c r="AD11" s="168" t="s">
        <v>179</v>
      </c>
      <c r="AE11" s="168" t="s">
        <v>180</v>
      </c>
      <c r="AF11" s="187" t="s">
        <v>183</v>
      </c>
      <c r="AG11" s="197" t="str">
        <f>IF(OR(O11="",Z11="",AB11=""),"",IF(AI11&lt;=20%,"Muy baja",IF(AI11&lt;=40%,"Baja",IF(AI11&lt;=60%,"Media",IF(AI11&lt;=80%,"Alta","Muy alta")))))</f>
        <v>Baja</v>
      </c>
      <c r="AH11" s="161">
        <f>IF($AG11="Muy baja",1,IF($AG11="Baja",2,IF($AG11="Media",3,IF($AG11="Alta",4,IF($AG11="Muy alta",5,"")))))</f>
        <v>2</v>
      </c>
      <c r="AI11" s="170">
        <f>IF(OR($Z11="Preventivo",$Z11="Detectivo"),($Q11-($Q11*($AC11+$AA11))),$Q11)</f>
        <v>0.36</v>
      </c>
      <c r="AJ11" s="170" t="str">
        <f>IF(OR(R11="",Z11="",AB11=""),"",IF(AL11&lt;=20%,"Leve",IF(AL11&lt;=40%,"Menor",IF(AL11&lt;=60%,"Moderado",IF(AL11&lt;=80%,"Mayor","Catastrófico")))))</f>
        <v>Moderado</v>
      </c>
      <c r="AK11" s="161">
        <f>IF($AJ11="Leve",1,IF($AJ11="Menor",2,IF($AJ11="Moderado",3,IF($AJ11="Mayor",4,IF($AJ11="Catastrófico",5,"")))))</f>
        <v>3</v>
      </c>
      <c r="AL11" s="170">
        <f>IF($Z11="Correctivo",($T11-($T11*($AC11+$AA11))),$T11)</f>
        <v>0.6</v>
      </c>
      <c r="AM11" s="171">
        <f>IF(OR(AH11="",AK11=""),"",AH11*AK11)</f>
        <v>6</v>
      </c>
      <c r="AN11" s="840" t="str">
        <f t="shared" ref="AN11" si="2">IF(AM11="","",IF(AM11&lt;=2,"BAJA",IF(AM11&lt;=6,"MODERADA",IF(AM11&lt;=12,"ALTA","EXTREMA"))))</f>
        <v>MODERADA</v>
      </c>
      <c r="AO11" s="841" t="str">
        <f>IF(AN11="","",IF(AN11="Baja","Asumir el Riesgo.",IF(AN11="Moderada","Asumir o reducir el Riesgo.",IF(AN11="Alta","Reducir el Riesgo, Evitar, Compartir o Transferir (pronta atención).",IF(AN11="Extrema","Reducir el Riesgo, Evitar o Compartir (Se requiere acción inmediata).","")))))</f>
        <v>Asumir o reducir el Riesgo.</v>
      </c>
      <c r="AP11" s="254" t="s">
        <v>382</v>
      </c>
      <c r="AQ11" s="255" t="s">
        <v>383</v>
      </c>
      <c r="AR11" s="168">
        <v>5</v>
      </c>
      <c r="AS11" s="168" t="s">
        <v>384</v>
      </c>
      <c r="AT11" s="268">
        <v>44805</v>
      </c>
      <c r="AU11" s="268">
        <v>45169</v>
      </c>
      <c r="AV11" s="169" t="s">
        <v>385</v>
      </c>
      <c r="AW11" s="352">
        <v>44895</v>
      </c>
      <c r="AX11" s="305" t="s">
        <v>791</v>
      </c>
      <c r="AY11" s="354">
        <v>3</v>
      </c>
      <c r="AZ11" s="357">
        <f>IF(AY11="","",IF(OR(AR11=0,AR11="",AW11=""),"",(AY11*100%)/AR11))</f>
        <v>0.6</v>
      </c>
      <c r="BA11" s="384" t="str">
        <f>IF(AY11="","",IF(AW11&lt;AU11,IF(AZ11=0%,"SIN INICIAR",IF(AZ11=100%,"TERMINADA",IF(AZ11&gt;0%,"EN PROCESO")))))</f>
        <v>EN PROCESO</v>
      </c>
      <c r="BB11" s="416" t="s">
        <v>872</v>
      </c>
      <c r="BC11" s="373" t="s">
        <v>785</v>
      </c>
    </row>
    <row r="12" spans="1:55" ht="134.25" customHeight="1">
      <c r="A12" s="100" t="s">
        <v>23</v>
      </c>
      <c r="B12" s="101" t="s">
        <v>386</v>
      </c>
      <c r="C12" s="103" t="s">
        <v>374</v>
      </c>
      <c r="D12" s="103" t="s">
        <v>340</v>
      </c>
      <c r="E12" s="101" t="s">
        <v>15</v>
      </c>
      <c r="F12" s="103" t="s">
        <v>375</v>
      </c>
      <c r="G12" s="728"/>
      <c r="H12" s="728"/>
      <c r="I12" s="842"/>
      <c r="J12" s="844"/>
      <c r="K12" s="844"/>
      <c r="L12" s="728"/>
      <c r="M12" s="728"/>
      <c r="N12" s="820"/>
      <c r="O12" s="832"/>
      <c r="P12" s="834"/>
      <c r="Q12" s="823"/>
      <c r="R12" s="728"/>
      <c r="S12" s="834"/>
      <c r="T12" s="823"/>
      <c r="U12" s="834"/>
      <c r="V12" s="817"/>
      <c r="W12" s="233" t="s">
        <v>387</v>
      </c>
      <c r="X12" s="103" t="s">
        <v>388</v>
      </c>
      <c r="Y12" s="256" t="s">
        <v>389</v>
      </c>
      <c r="Z12" s="103" t="s">
        <v>170</v>
      </c>
      <c r="AA12" s="111">
        <f t="shared" ref="AA12:AA18" si="3">IF(Z12="","",IF(Z12="Preventivo",25%,IF(Z12="Detectivo",15%,10%)))</f>
        <v>0.25</v>
      </c>
      <c r="AB12" s="112" t="s">
        <v>175</v>
      </c>
      <c r="AC12" s="111">
        <f t="shared" ref="AC12:AC18" si="4">IF(AB12="","",IF(AB12="Automático",25%,15%))</f>
        <v>0.15</v>
      </c>
      <c r="AD12" s="112" t="s">
        <v>179</v>
      </c>
      <c r="AE12" s="112" t="s">
        <v>180</v>
      </c>
      <c r="AF12" s="113" t="s">
        <v>183</v>
      </c>
      <c r="AG12" s="93" t="str">
        <f>IF(OR(O11="",Z12="",AB12=""),"",IF(AI12&lt;=20%,"Muy baja",IF(AI12&lt;=40%,"Baja",IF(AI12&lt;=60%,"Media",IF(AI12&lt;=80%,"Alta","Muy alta")))))</f>
        <v>Baja</v>
      </c>
      <c r="AH12" s="83">
        <f t="shared" ref="AH12:AH17" si="5">IF($AG12="Muy baja",1,IF($AG12="Baja",2,IF($AG12="Media",3,IF($AG12="Alta",4,IF($AG12="Muy alta",5,"")))))</f>
        <v>2</v>
      </c>
      <c r="AI12" s="94">
        <f>IF(OR($Z12="Preventivo",$Z12="Detectivo"),($Q11-($Q11*($AC12+$AA12))),$Q11)</f>
        <v>0.36</v>
      </c>
      <c r="AJ12" s="94" t="str">
        <f>IF(OR(R11="",Z12="",AB12=""),"",IF(AL12&lt;=20%,"Leve",IF(AL12&lt;=40%,"Menor",IF(AL12&lt;=60%,"Moderado",IF(AL12&lt;=80%,"Mayor","Catastrófico")))))</f>
        <v>Moderado</v>
      </c>
      <c r="AK12" s="83">
        <f t="shared" ref="AK12:AK18" si="6">IF($AJ12="Leve",1,IF($AJ12="Menor",2,IF($AJ12="Moderado",3,IF($AJ12="Mayor",4,IF($AJ12="Catastrófico",5,"")))))</f>
        <v>3</v>
      </c>
      <c r="AL12" s="94">
        <f>IF($Z12="Correctivo",($T11-($T11*($AC12+$AA12))),$T11)</f>
        <v>0.6</v>
      </c>
      <c r="AM12" s="95">
        <f t="shared" ref="AM12:AM18" si="7">IF(OR(AH12="",AK12=""),"",AH12*AK12)</f>
        <v>6</v>
      </c>
      <c r="AN12" s="811"/>
      <c r="AO12" s="813"/>
      <c r="AP12" s="257" t="s">
        <v>390</v>
      </c>
      <c r="AQ12" s="258" t="s">
        <v>391</v>
      </c>
      <c r="AR12" s="264">
        <v>4</v>
      </c>
      <c r="AS12" s="112" t="s">
        <v>384</v>
      </c>
      <c r="AT12" s="269">
        <v>44805</v>
      </c>
      <c r="AU12" s="269">
        <v>45169</v>
      </c>
      <c r="AV12" s="271" t="s">
        <v>392</v>
      </c>
      <c r="AW12" s="352">
        <v>44895</v>
      </c>
      <c r="AX12" s="103" t="s">
        <v>873</v>
      </c>
      <c r="AY12" s="355">
        <v>2</v>
      </c>
      <c r="AZ12" s="357">
        <f>IF(AY12="","",IF(OR(AR12=0,AR12="",AW12=""),"",(AY12*100%)/AR12))</f>
        <v>0.5</v>
      </c>
      <c r="BA12" s="384" t="str">
        <f>IF(AY12="","",IF(AW12&lt;AU12,IF(AZ12=0%,"SIN INICIAR",IF(AZ12=100%,"TERMINADA",IF(AZ12&gt;0%,"EN PROCESO")))))</f>
        <v>EN PROCESO</v>
      </c>
      <c r="BB12" s="416" t="s">
        <v>874</v>
      </c>
      <c r="BC12" s="373" t="s">
        <v>785</v>
      </c>
    </row>
    <row r="13" spans="1:55" ht="134.25" customHeight="1">
      <c r="A13" s="100" t="s">
        <v>23</v>
      </c>
      <c r="B13" s="101" t="s">
        <v>386</v>
      </c>
      <c r="C13" s="103" t="s">
        <v>374</v>
      </c>
      <c r="D13" s="103" t="s">
        <v>340</v>
      </c>
      <c r="E13" s="101" t="s">
        <v>15</v>
      </c>
      <c r="F13" s="103" t="s">
        <v>375</v>
      </c>
      <c r="G13" s="728"/>
      <c r="H13" s="728"/>
      <c r="I13" s="842"/>
      <c r="J13" s="844"/>
      <c r="K13" s="844"/>
      <c r="L13" s="728"/>
      <c r="M13" s="728"/>
      <c r="N13" s="820"/>
      <c r="O13" s="832"/>
      <c r="P13" s="834"/>
      <c r="Q13" s="823"/>
      <c r="R13" s="728"/>
      <c r="S13" s="834"/>
      <c r="T13" s="823"/>
      <c r="U13" s="834"/>
      <c r="V13" s="817"/>
      <c r="W13" s="259" t="s">
        <v>379</v>
      </c>
      <c r="X13" s="256" t="s">
        <v>393</v>
      </c>
      <c r="Y13" s="256" t="s">
        <v>875</v>
      </c>
      <c r="Z13" s="103" t="s">
        <v>170</v>
      </c>
      <c r="AA13" s="111">
        <f t="shared" si="3"/>
        <v>0.25</v>
      </c>
      <c r="AB13" s="112" t="s">
        <v>175</v>
      </c>
      <c r="AC13" s="111">
        <f t="shared" si="4"/>
        <v>0.15</v>
      </c>
      <c r="AD13" s="112" t="s">
        <v>179</v>
      </c>
      <c r="AE13" s="112" t="s">
        <v>180</v>
      </c>
      <c r="AF13" s="113" t="s">
        <v>183</v>
      </c>
      <c r="AG13" s="93" t="str">
        <f>IF(OR(O11="",Z13="",AB13=""),"",IF(AI13&lt;=20%,"Muy baja",IF(AI13&lt;=40%,"Baja",IF(AI13&lt;=60%,"Media",IF(AI13&lt;=80%,"Alta","Muy alta")))))</f>
        <v>Baja</v>
      </c>
      <c r="AH13" s="83">
        <f t="shared" si="5"/>
        <v>2</v>
      </c>
      <c r="AI13" s="94">
        <f>IF(OR($Z13="Preventivo",$Z13="Detectivo"),($Q11-($Q11*($AC13+$AA13))),$Q11)</f>
        <v>0.36</v>
      </c>
      <c r="AJ13" s="94" t="str">
        <f>IF(OR(R11="",Z13="",AB13=""),"",IF(AL13&lt;=20%,"Leve",IF(AL13&lt;=40%,"Menor",IF(AL13&lt;=60%,"Moderado",IF(AL13&lt;=80%,"Mayor","Catastrófico")))))</f>
        <v>Moderado</v>
      </c>
      <c r="AK13" s="83">
        <f t="shared" si="6"/>
        <v>3</v>
      </c>
      <c r="AL13" s="94">
        <f>IF($Z13="Correctivo",($T11-($T11*($AC13+$AA13))),$T11)</f>
        <v>0.6</v>
      </c>
      <c r="AM13" s="95">
        <f t="shared" si="7"/>
        <v>6</v>
      </c>
      <c r="AN13" s="811"/>
      <c r="AO13" s="813"/>
      <c r="AP13" s="260" t="s">
        <v>394</v>
      </c>
      <c r="AQ13" s="258" t="s">
        <v>391</v>
      </c>
      <c r="AR13" s="264">
        <v>4</v>
      </c>
      <c r="AS13" s="112" t="s">
        <v>384</v>
      </c>
      <c r="AT13" s="270">
        <v>44805</v>
      </c>
      <c r="AU13" s="270">
        <v>45169</v>
      </c>
      <c r="AV13" s="271" t="s">
        <v>392</v>
      </c>
      <c r="AW13" s="352">
        <v>44895</v>
      </c>
      <c r="AX13" s="366" t="s">
        <v>848</v>
      </c>
      <c r="AY13" s="355">
        <v>0</v>
      </c>
      <c r="AZ13" s="357">
        <f t="shared" ref="AZ13:AZ14" si="8">IF(AY13="","",IF(OR(AR13=0,AR13="",AW13=""),"",(AY13*100%)/AR13))</f>
        <v>0</v>
      </c>
      <c r="BA13" s="387" t="str">
        <f t="shared" ref="BA13:BA14" si="9">IF(AY13="","",IF(AW13&lt;AU13,IF(AZ13=0%,"SIN INICIAR",IF(AZ13=100%,"TERMINADA",IF(AZ13&gt;0%,"EN PROCESO")))))</f>
        <v>SIN INICIAR</v>
      </c>
      <c r="BB13" s="416" t="s">
        <v>790</v>
      </c>
      <c r="BC13" s="367" t="s">
        <v>785</v>
      </c>
    </row>
    <row r="14" spans="1:55" ht="134.25" customHeight="1">
      <c r="A14" s="100" t="s">
        <v>23</v>
      </c>
      <c r="B14" s="101" t="s">
        <v>386</v>
      </c>
      <c r="C14" s="103" t="s">
        <v>374</v>
      </c>
      <c r="D14" s="103" t="s">
        <v>340</v>
      </c>
      <c r="E14" s="101" t="s">
        <v>15</v>
      </c>
      <c r="F14" s="261" t="s">
        <v>395</v>
      </c>
      <c r="G14" s="731" t="s">
        <v>117</v>
      </c>
      <c r="H14" s="731" t="s">
        <v>219</v>
      </c>
      <c r="I14" s="779" t="s">
        <v>396</v>
      </c>
      <c r="J14" s="843" t="s">
        <v>397</v>
      </c>
      <c r="K14" s="843" t="s">
        <v>398</v>
      </c>
      <c r="L14" s="779" t="s">
        <v>122</v>
      </c>
      <c r="M14" s="779" t="s">
        <v>140</v>
      </c>
      <c r="N14" s="828" t="s">
        <v>128</v>
      </c>
      <c r="O14" s="831" t="s">
        <v>25</v>
      </c>
      <c r="P14" s="799">
        <f t="shared" ref="P14:P17" si="10">IF($O14="Muy baja",1,IF($O14="Baja",2,IF($O14="Media",3,IF($O14="Alta",4,IF($O14="Muy alta",5,"")))))</f>
        <v>4</v>
      </c>
      <c r="Q14" s="801">
        <f t="shared" ref="Q14:Q17" si="11">IF($O14="Muy baja",20%,IF($O14="Baja",40%,IF($O14="Media",60%,IF($O14="Alta",80%,IF($O14="Muy alta",100%,"")))))</f>
        <v>0.8</v>
      </c>
      <c r="R14" s="731" t="s">
        <v>52</v>
      </c>
      <c r="S14" s="799">
        <f t="shared" ref="S14:S17" si="12">IF($R14="Leve",1,IF($R14="Menor",2,IF($R14="Moderado",3,IF($R14="Mayor",4,IF($R14="Catastrófico",5,"")))))</f>
        <v>2</v>
      </c>
      <c r="T14" s="801">
        <f t="shared" ref="T14:T17" si="13">IF($R14="Leve",20%,IF($R14="Menor",40%,IF($R14="Moderado",60%,IF($R14="Mayor",80%,IF($R14="Catastrófico",100%,"")))))</f>
        <v>0.4</v>
      </c>
      <c r="U14" s="825">
        <f t="shared" ref="U14" si="14">IF(OR(P14="",S14=""),"",P14*S14)</f>
        <v>8</v>
      </c>
      <c r="V14" s="803" t="str">
        <f t="shared" ref="V14" si="15">IF(U14="","",IF(U14&lt;=2,"BAJA",IF(U14&lt;=6,"MODERADA",IF(U14&lt;=12,"ALTA","EXTREMA"))))</f>
        <v>ALTA</v>
      </c>
      <c r="W14" s="259" t="s">
        <v>379</v>
      </c>
      <c r="X14" s="256" t="s">
        <v>399</v>
      </c>
      <c r="Y14" s="256" t="s">
        <v>400</v>
      </c>
      <c r="Z14" s="103" t="s">
        <v>170</v>
      </c>
      <c r="AA14" s="111">
        <f t="shared" si="3"/>
        <v>0.25</v>
      </c>
      <c r="AB14" s="112" t="s">
        <v>175</v>
      </c>
      <c r="AC14" s="111">
        <f t="shared" si="4"/>
        <v>0.15</v>
      </c>
      <c r="AD14" s="112" t="s">
        <v>179</v>
      </c>
      <c r="AE14" s="112" t="s">
        <v>180</v>
      </c>
      <c r="AF14" s="113" t="s">
        <v>183</v>
      </c>
      <c r="AG14" s="93" t="str">
        <f t="shared" ref="AG14" si="16">IF(OR(O14="",Z14="",AB14=""),"",IF(AI14&lt;=20%,"Muy baja",IF(AI14&lt;=40%,"Baja",IF(AI14&lt;=60%,"Media",IF(AI14&lt;=80%,"Alta","Muy alta")))))</f>
        <v>Media</v>
      </c>
      <c r="AH14" s="83">
        <f t="shared" si="5"/>
        <v>3</v>
      </c>
      <c r="AI14" s="94">
        <f t="shared" ref="AI14:AI17" si="17">IF(OR($Z14="Preventivo",$Z14="Detectivo"),($Q14-($Q14*($AC14+$AA14))),$Q14)</f>
        <v>0.48</v>
      </c>
      <c r="AJ14" s="94" t="str">
        <f t="shared" ref="AJ14" si="18">IF(OR(R14="",Z14="",AB14=""),"",IF(AL14&lt;=20%,"Leve",IF(AL14&lt;=40%,"Menor",IF(AL14&lt;=60%,"Moderado",IF(AL14&lt;=80%,"Mayor","Catastrófico")))))</f>
        <v>Menor</v>
      </c>
      <c r="AK14" s="83">
        <f t="shared" si="6"/>
        <v>2</v>
      </c>
      <c r="AL14" s="94">
        <f t="shared" ref="AL14:AL17" si="19">IF($Z14="Correctivo",($T14-($T14*($AC14+$AA14))),$T14)</f>
        <v>0.4</v>
      </c>
      <c r="AM14" s="95">
        <f t="shared" si="7"/>
        <v>6</v>
      </c>
      <c r="AN14" s="805" t="str">
        <f t="shared" ref="AN14" si="20">IF(AM14="","",IF(AM14&lt;=2,"BAJA",IF(AM14&lt;=6,"MODERADA",IF(AM14&lt;=12,"ALTA","EXTREMA"))))</f>
        <v>MODERADA</v>
      </c>
      <c r="AO14" s="807" t="str">
        <f t="shared" ref="AO14" si="21">IF(AN14="","",IF(AN14="Baja","Asumir el Riesgo.",IF(AN14="Moderada","Asumir o reducir el Riesgo.",IF(AN14="Alta","Reducir el Riesgo, Evitar, Compartir o Transferir (pronta atención).",IF(AN14="Extrema","Reducir el Riesgo, Evitar o Compartir (Se requiere acción inmediata).","")))))</f>
        <v>Asumir o reducir el Riesgo.</v>
      </c>
      <c r="AP14" s="262" t="s">
        <v>401</v>
      </c>
      <c r="AQ14" s="208" t="s">
        <v>402</v>
      </c>
      <c r="AR14" s="267">
        <v>3</v>
      </c>
      <c r="AS14" s="112" t="s">
        <v>384</v>
      </c>
      <c r="AT14" s="269">
        <v>44805</v>
      </c>
      <c r="AU14" s="269">
        <v>45169</v>
      </c>
      <c r="AV14" s="272" t="s">
        <v>403</v>
      </c>
      <c r="AW14" s="352">
        <v>44895</v>
      </c>
      <c r="AX14" s="366" t="s">
        <v>848</v>
      </c>
      <c r="AY14" s="355">
        <v>0</v>
      </c>
      <c r="AZ14" s="357">
        <f t="shared" si="8"/>
        <v>0</v>
      </c>
      <c r="BA14" s="387" t="str">
        <f t="shared" si="9"/>
        <v>SIN INICIAR</v>
      </c>
      <c r="BB14" s="416" t="s">
        <v>790</v>
      </c>
      <c r="BC14" s="367" t="s">
        <v>785</v>
      </c>
    </row>
    <row r="15" spans="1:55" ht="134.25" customHeight="1">
      <c r="A15" s="100" t="s">
        <v>23</v>
      </c>
      <c r="B15" s="101" t="s">
        <v>386</v>
      </c>
      <c r="C15" s="103" t="s">
        <v>374</v>
      </c>
      <c r="D15" s="103" t="s">
        <v>340</v>
      </c>
      <c r="E15" s="101" t="s">
        <v>15</v>
      </c>
      <c r="F15" s="261" t="s">
        <v>395</v>
      </c>
      <c r="G15" s="728"/>
      <c r="H15" s="728"/>
      <c r="I15" s="842"/>
      <c r="J15" s="844"/>
      <c r="K15" s="844"/>
      <c r="L15" s="842"/>
      <c r="M15" s="842"/>
      <c r="N15" s="829"/>
      <c r="O15" s="832"/>
      <c r="P15" s="834"/>
      <c r="Q15" s="823"/>
      <c r="R15" s="728"/>
      <c r="S15" s="834"/>
      <c r="T15" s="823"/>
      <c r="U15" s="826"/>
      <c r="V15" s="817"/>
      <c r="W15" s="259" t="s">
        <v>379</v>
      </c>
      <c r="X15" s="256" t="s">
        <v>404</v>
      </c>
      <c r="Y15" s="256" t="s">
        <v>405</v>
      </c>
      <c r="Z15" s="103" t="s">
        <v>170</v>
      </c>
      <c r="AA15" s="111">
        <f t="shared" si="3"/>
        <v>0.25</v>
      </c>
      <c r="AB15" s="112" t="s">
        <v>175</v>
      </c>
      <c r="AC15" s="111">
        <f t="shared" si="4"/>
        <v>0.15</v>
      </c>
      <c r="AD15" s="112" t="s">
        <v>179</v>
      </c>
      <c r="AE15" s="112" t="s">
        <v>180</v>
      </c>
      <c r="AF15" s="113" t="s">
        <v>183</v>
      </c>
      <c r="AG15" s="93" t="str">
        <f>IF(OR(O14="",Z15="",AB15=""),"",IF(AI15&lt;=20%,"Muy baja",IF(AI15&lt;=40%,"Baja",IF(AI15&lt;=60%,"Media",IF(AI15&lt;=80%,"Alta","Muy alta")))))</f>
        <v>Media</v>
      </c>
      <c r="AH15" s="83">
        <f t="shared" si="5"/>
        <v>3</v>
      </c>
      <c r="AI15" s="94">
        <f>IF(OR($Z15="Preventivo",$Z15="Detectivo"),($Q14-($Q14*($AC15+$AA15))),$Q14)</f>
        <v>0.48</v>
      </c>
      <c r="AJ15" s="94" t="str">
        <f>IF(OR(R14="",Z15="",AB15=""),"",IF(AL15&lt;=20%,"Leve",IF(AL15&lt;=40%,"Menor",IF(AL15&lt;=60%,"Moderado",IF(AL15&lt;=80%,"Mayor","Catastrófico")))))</f>
        <v>Menor</v>
      </c>
      <c r="AK15" s="83">
        <f t="shared" si="6"/>
        <v>2</v>
      </c>
      <c r="AL15" s="94">
        <f>IF($Z15="Correctivo",($T14-($T14*($AC15+$AA15))),$T14)</f>
        <v>0.4</v>
      </c>
      <c r="AM15" s="95">
        <f t="shared" si="7"/>
        <v>6</v>
      </c>
      <c r="AN15" s="811"/>
      <c r="AO15" s="813"/>
      <c r="AP15" s="815" t="s">
        <v>406</v>
      </c>
      <c r="AQ15" s="787" t="s">
        <v>407</v>
      </c>
      <c r="AR15" s="789">
        <v>1</v>
      </c>
      <c r="AS15" s="789" t="s">
        <v>384</v>
      </c>
      <c r="AT15" s="772">
        <v>44805</v>
      </c>
      <c r="AU15" s="772">
        <v>45169</v>
      </c>
      <c r="AV15" s="809" t="s">
        <v>408</v>
      </c>
      <c r="AW15" s="777">
        <v>44895</v>
      </c>
      <c r="AX15" s="779" t="s">
        <v>876</v>
      </c>
      <c r="AY15" s="775">
        <v>0.5</v>
      </c>
      <c r="AZ15" s="781">
        <f t="shared" ref="AZ15" si="22">IF(AY15="","",IF(OR(AR15=0,AR15="",AW15=""),"",(AY15*100%)/AR15))</f>
        <v>0.5</v>
      </c>
      <c r="BA15" s="783" t="s">
        <v>792</v>
      </c>
      <c r="BB15" s="785" t="s">
        <v>877</v>
      </c>
      <c r="BC15" s="775" t="s">
        <v>785</v>
      </c>
    </row>
    <row r="16" spans="1:55" ht="91.8">
      <c r="A16" s="100" t="s">
        <v>23</v>
      </c>
      <c r="B16" s="101" t="s">
        <v>386</v>
      </c>
      <c r="C16" s="103" t="s">
        <v>374</v>
      </c>
      <c r="D16" s="103" t="s">
        <v>340</v>
      </c>
      <c r="E16" s="101" t="s">
        <v>15</v>
      </c>
      <c r="F16" s="261" t="s">
        <v>395</v>
      </c>
      <c r="G16" s="730"/>
      <c r="H16" s="730"/>
      <c r="I16" s="780"/>
      <c r="J16" s="845"/>
      <c r="K16" s="845"/>
      <c r="L16" s="780"/>
      <c r="M16" s="780"/>
      <c r="N16" s="830"/>
      <c r="O16" s="833"/>
      <c r="P16" s="835"/>
      <c r="Q16" s="824"/>
      <c r="R16" s="730"/>
      <c r="S16" s="835"/>
      <c r="T16" s="824"/>
      <c r="U16" s="827"/>
      <c r="V16" s="818"/>
      <c r="W16" s="233" t="s">
        <v>379</v>
      </c>
      <c r="X16" s="103" t="s">
        <v>409</v>
      </c>
      <c r="Y16" s="103" t="s">
        <v>410</v>
      </c>
      <c r="Z16" s="103" t="s">
        <v>170</v>
      </c>
      <c r="AA16" s="111">
        <f t="shared" si="3"/>
        <v>0.25</v>
      </c>
      <c r="AB16" s="112" t="s">
        <v>175</v>
      </c>
      <c r="AC16" s="111">
        <f t="shared" si="4"/>
        <v>0.15</v>
      </c>
      <c r="AD16" s="112" t="s">
        <v>179</v>
      </c>
      <c r="AE16" s="112" t="s">
        <v>180</v>
      </c>
      <c r="AF16" s="113" t="s">
        <v>183</v>
      </c>
      <c r="AG16" s="93" t="str">
        <f>IF(OR(O14="",Z16="",AB16=""),"",IF(AI16&lt;=20%,"Muy baja",IF(AI16&lt;=40%,"Baja",IF(AI16&lt;=60%,"Media",IF(AI16&lt;=80%,"Alta","Muy alta")))))</f>
        <v>Media</v>
      </c>
      <c r="AH16" s="83">
        <f t="shared" si="5"/>
        <v>3</v>
      </c>
      <c r="AI16" s="94">
        <f>IF(OR($Z16="Preventivo",$Z16="Detectivo"),($Q14-($Q14*($AC16+$AA16))),$Q14)</f>
        <v>0.48</v>
      </c>
      <c r="AJ16" s="94" t="str">
        <f>IF(OR(R14="",Z16="",AB16=""),"",IF(AL16&lt;=20%,"Leve",IF(AL16&lt;=40%,"Menor",IF(AL16&lt;=60%,"Moderado",IF(AL16&lt;=80%,"Mayor","Catastrófico")))))</f>
        <v>Menor</v>
      </c>
      <c r="AK16" s="83">
        <f t="shared" si="6"/>
        <v>2</v>
      </c>
      <c r="AL16" s="94">
        <f>IF($Z16="Correctivo",($T14-($T14*($AC16+$AA16))),$T14)</f>
        <v>0.4</v>
      </c>
      <c r="AM16" s="95">
        <f t="shared" si="7"/>
        <v>6</v>
      </c>
      <c r="AN16" s="812"/>
      <c r="AO16" s="814"/>
      <c r="AP16" s="816"/>
      <c r="AQ16" s="788"/>
      <c r="AR16" s="774"/>
      <c r="AS16" s="774"/>
      <c r="AT16" s="774"/>
      <c r="AU16" s="774"/>
      <c r="AV16" s="810"/>
      <c r="AW16" s="778"/>
      <c r="AX16" s="852"/>
      <c r="AY16" s="776"/>
      <c r="AZ16" s="782"/>
      <c r="BA16" s="784"/>
      <c r="BB16" s="786"/>
      <c r="BC16" s="776"/>
    </row>
    <row r="17" spans="1:55" ht="134.25" customHeight="1">
      <c r="A17" s="100" t="s">
        <v>23</v>
      </c>
      <c r="B17" s="101" t="s">
        <v>386</v>
      </c>
      <c r="C17" s="103" t="s">
        <v>374</v>
      </c>
      <c r="D17" s="103" t="s">
        <v>340</v>
      </c>
      <c r="E17" s="101" t="s">
        <v>15</v>
      </c>
      <c r="F17" s="101" t="s">
        <v>411</v>
      </c>
      <c r="G17" s="731" t="s">
        <v>118</v>
      </c>
      <c r="H17" s="731" t="s">
        <v>219</v>
      </c>
      <c r="I17" s="779" t="s">
        <v>412</v>
      </c>
      <c r="J17" s="779" t="s">
        <v>413</v>
      </c>
      <c r="K17" s="779" t="s">
        <v>414</v>
      </c>
      <c r="L17" s="731" t="s">
        <v>122</v>
      </c>
      <c r="M17" s="731" t="s">
        <v>137</v>
      </c>
      <c r="N17" s="836" t="s">
        <v>128</v>
      </c>
      <c r="O17" s="831" t="s">
        <v>25</v>
      </c>
      <c r="P17" s="799">
        <f t="shared" si="10"/>
        <v>4</v>
      </c>
      <c r="Q17" s="801">
        <f t="shared" si="11"/>
        <v>0.8</v>
      </c>
      <c r="R17" s="731" t="s">
        <v>24</v>
      </c>
      <c r="S17" s="799">
        <f t="shared" si="12"/>
        <v>3</v>
      </c>
      <c r="T17" s="801">
        <f t="shared" si="13"/>
        <v>0.6</v>
      </c>
      <c r="U17" s="799">
        <f t="shared" ref="U17" si="23">IF(OR(P17="",S17=""),"",P17*S17)</f>
        <v>12</v>
      </c>
      <c r="V17" s="803" t="str">
        <f t="shared" ref="V17" si="24">IF(U17="","",IF(U17&lt;=2,"BAJA",IF(U17&lt;=6,"MODERADA",IF(U17&lt;=12,"ALTA","EXTREMA"))))</f>
        <v>ALTA</v>
      </c>
      <c r="W17" s="233" t="s">
        <v>379</v>
      </c>
      <c r="X17" s="103" t="s">
        <v>415</v>
      </c>
      <c r="Y17" s="103" t="s">
        <v>416</v>
      </c>
      <c r="Z17" s="103" t="s">
        <v>170</v>
      </c>
      <c r="AA17" s="111">
        <f t="shared" si="3"/>
        <v>0.25</v>
      </c>
      <c r="AB17" s="112" t="s">
        <v>175</v>
      </c>
      <c r="AC17" s="111">
        <f t="shared" si="4"/>
        <v>0.15</v>
      </c>
      <c r="AD17" s="112" t="s">
        <v>179</v>
      </c>
      <c r="AE17" s="112" t="s">
        <v>180</v>
      </c>
      <c r="AF17" s="113" t="s">
        <v>183</v>
      </c>
      <c r="AG17" s="93" t="str">
        <f t="shared" ref="AG17" si="25">IF(OR(O17="",Z17="",AB17=""),"",IF(AI17&lt;=20%,"Muy baja",IF(AI17&lt;=40%,"Baja",IF(AI17&lt;=60%,"Media",IF(AI17&lt;=80%,"Alta","Muy alta")))))</f>
        <v>Media</v>
      </c>
      <c r="AH17" s="83">
        <f t="shared" si="5"/>
        <v>3</v>
      </c>
      <c r="AI17" s="94">
        <f t="shared" si="17"/>
        <v>0.48</v>
      </c>
      <c r="AJ17" s="94" t="str">
        <f t="shared" ref="AJ17" si="26">IF(OR(R17="",Z17="",AB17=""),"",IF(AL17&lt;=20%,"Leve",IF(AL17&lt;=40%,"Menor",IF(AL17&lt;=60%,"Moderado",IF(AL17&lt;=80%,"Mayor","Catastrófico")))))</f>
        <v>Moderado</v>
      </c>
      <c r="AK17" s="83">
        <f t="shared" si="6"/>
        <v>3</v>
      </c>
      <c r="AL17" s="94">
        <f t="shared" si="19"/>
        <v>0.6</v>
      </c>
      <c r="AM17" s="95">
        <f t="shared" si="7"/>
        <v>9</v>
      </c>
      <c r="AN17" s="805" t="str">
        <f t="shared" ref="AN17" si="27">IF(AM17="","",IF(AM17&lt;=2,"BAJA",IF(AM17&lt;=6,"MODERADA",IF(AM17&lt;=12,"ALTA","EXTREMA"))))</f>
        <v>ALTA</v>
      </c>
      <c r="AO17" s="807" t="str">
        <f t="shared" ref="AO17" si="28">IF(AN17="","",IF(AN17="Baja","Asumir el Riesgo.",IF(AN17="Moderada","Asumir o reducir el Riesgo.",IF(AN17="Alta","Reducir el Riesgo, Evitar, Compartir o Transferir (pronta atención).",IF(AN17="Extrema","Reducir el Riesgo, Evitar o Compartir (Se requiere acción inmediata).","")))))</f>
        <v>Reducir el Riesgo, Evitar, Compartir o Transferir (pronta atención).</v>
      </c>
      <c r="AP17" s="790" t="s">
        <v>878</v>
      </c>
      <c r="AQ17" s="792" t="s">
        <v>417</v>
      </c>
      <c r="AR17" s="789">
        <v>2</v>
      </c>
      <c r="AS17" s="794" t="s">
        <v>384</v>
      </c>
      <c r="AT17" s="772">
        <v>44805</v>
      </c>
      <c r="AU17" s="796">
        <v>45169</v>
      </c>
      <c r="AV17" s="797" t="s">
        <v>879</v>
      </c>
      <c r="AW17" s="777">
        <v>44895</v>
      </c>
      <c r="AX17" s="779" t="s">
        <v>793</v>
      </c>
      <c r="AY17" s="775">
        <v>1</v>
      </c>
      <c r="AZ17" s="781">
        <f t="shared" ref="AZ17" si="29">IF(AY17="","",IF(OR(AR17=0,AR17="",AW17=""),"",(AY17*100%)/AR17))</f>
        <v>0.5</v>
      </c>
      <c r="BA17" s="783" t="s">
        <v>792</v>
      </c>
      <c r="BB17" s="785" t="s">
        <v>880</v>
      </c>
      <c r="BC17" s="775" t="s">
        <v>785</v>
      </c>
    </row>
    <row r="18" spans="1:55" ht="134.25" customHeight="1" thickBot="1">
      <c r="A18" s="235" t="s">
        <v>23</v>
      </c>
      <c r="B18" s="236" t="s">
        <v>386</v>
      </c>
      <c r="C18" s="237" t="s">
        <v>374</v>
      </c>
      <c r="D18" s="237" t="s">
        <v>340</v>
      </c>
      <c r="E18" s="236" t="s">
        <v>15</v>
      </c>
      <c r="F18" s="236" t="s">
        <v>411</v>
      </c>
      <c r="G18" s="821"/>
      <c r="H18" s="821"/>
      <c r="I18" s="822"/>
      <c r="J18" s="822"/>
      <c r="K18" s="822"/>
      <c r="L18" s="821"/>
      <c r="M18" s="821"/>
      <c r="N18" s="837"/>
      <c r="O18" s="838"/>
      <c r="P18" s="800"/>
      <c r="Q18" s="802"/>
      <c r="R18" s="821"/>
      <c r="S18" s="800"/>
      <c r="T18" s="802"/>
      <c r="U18" s="800"/>
      <c r="V18" s="804"/>
      <c r="W18" s="238" t="s">
        <v>379</v>
      </c>
      <c r="X18" s="239" t="s">
        <v>418</v>
      </c>
      <c r="Y18" s="239" t="s">
        <v>419</v>
      </c>
      <c r="Z18" s="239" t="s">
        <v>170</v>
      </c>
      <c r="AA18" s="240">
        <f t="shared" si="3"/>
        <v>0.25</v>
      </c>
      <c r="AB18" s="241" t="s">
        <v>175</v>
      </c>
      <c r="AC18" s="240">
        <f t="shared" si="4"/>
        <v>0.15</v>
      </c>
      <c r="AD18" s="241" t="s">
        <v>179</v>
      </c>
      <c r="AE18" s="241" t="s">
        <v>180</v>
      </c>
      <c r="AF18" s="242" t="s">
        <v>183</v>
      </c>
      <c r="AG18" s="243" t="str">
        <f>IF(OR(O17="",Z18="",AB18=""),"",IF(AI18&lt;=20%,"Muy baja",IF(AI18&lt;=40%,"Baja",IF(AI18&lt;=60%,"Media",IF(AI18&lt;=80%,"Alta","Muy alta")))))</f>
        <v>Media</v>
      </c>
      <c r="AH18" s="244">
        <f>IF($AG17="Muy baja",1,IF($AG18="Baja",2,IF($AG18="Media",3,IF($AG18="Alta",4,IF($AG18="Muy alta",5,"")))))</f>
        <v>3</v>
      </c>
      <c r="AI18" s="245">
        <f>IF(OR($Z18="Preventivo",$Z18="Detectivo"),($Q17-($Q17*($AC18+$AA18))),$Q17)</f>
        <v>0.48</v>
      </c>
      <c r="AJ18" s="245" t="str">
        <f>IF(OR(R17="",Z18="",AB18=""),"",IF(AL18&lt;=20%,"Leve",IF(AL18&lt;=40%,"Menor",IF(AL18&lt;=60%,"Moderado",IF(AL18&lt;=80%,"Mayor","Catastrófico")))))</f>
        <v>Moderado</v>
      </c>
      <c r="AK18" s="244">
        <f t="shared" si="6"/>
        <v>3</v>
      </c>
      <c r="AL18" s="245">
        <f>IF($Z18="Correctivo",($T17-($T17*($AC18+$AA18))),$T17)</f>
        <v>0.6</v>
      </c>
      <c r="AM18" s="246">
        <f t="shared" si="7"/>
        <v>9</v>
      </c>
      <c r="AN18" s="806"/>
      <c r="AO18" s="808"/>
      <c r="AP18" s="791"/>
      <c r="AQ18" s="793"/>
      <c r="AR18" s="773"/>
      <c r="AS18" s="795"/>
      <c r="AT18" s="773"/>
      <c r="AU18" s="795"/>
      <c r="AV18" s="798"/>
      <c r="AW18" s="778"/>
      <c r="AX18" s="780"/>
      <c r="AY18" s="776"/>
      <c r="AZ18" s="782"/>
      <c r="BA18" s="784"/>
      <c r="BB18" s="786"/>
      <c r="BC18" s="776"/>
    </row>
    <row r="19" spans="1:55">
      <c r="AR19" s="125"/>
    </row>
  </sheetData>
  <mergeCells count="134">
    <mergeCell ref="A1:B4"/>
    <mergeCell ref="W8:AF8"/>
    <mergeCell ref="AG8:AO8"/>
    <mergeCell ref="AP8:AV8"/>
    <mergeCell ref="C1:AC4"/>
    <mergeCell ref="AD1:AE4"/>
    <mergeCell ref="AF1:AG4"/>
    <mergeCell ref="AH1:BB4"/>
    <mergeCell ref="AW15:AW16"/>
    <mergeCell ref="AX15:AX16"/>
    <mergeCell ref="AY15:AY16"/>
    <mergeCell ref="AZ15:AZ16"/>
    <mergeCell ref="BA15:BA16"/>
    <mergeCell ref="BB15:BB16"/>
    <mergeCell ref="AR9:AR10"/>
    <mergeCell ref="AR15:AR16"/>
    <mergeCell ref="A9:F9"/>
    <mergeCell ref="G9:G10"/>
    <mergeCell ref="H9:K9"/>
    <mergeCell ref="L9:M9"/>
    <mergeCell ref="N9:N10"/>
    <mergeCell ref="O9:O10"/>
    <mergeCell ref="A6:B6"/>
    <mergeCell ref="A8:N8"/>
    <mergeCell ref="O8:V8"/>
    <mergeCell ref="O11:O13"/>
    <mergeCell ref="AN9:AN10"/>
    <mergeCell ref="AO9:AO10"/>
    <mergeCell ref="AP9:AP10"/>
    <mergeCell ref="AQ9:AQ10"/>
    <mergeCell ref="AS9:AS10"/>
    <mergeCell ref="AH9:AH10"/>
    <mergeCell ref="AI9:AI10"/>
    <mergeCell ref="AJ9:AJ10"/>
    <mergeCell ref="AK9:AK10"/>
    <mergeCell ref="AL9:AL10"/>
    <mergeCell ref="AM9:AM10"/>
    <mergeCell ref="V9:V10"/>
    <mergeCell ref="W9:Y9"/>
    <mergeCell ref="Z9:Z10"/>
    <mergeCell ref="AA9:AA10"/>
    <mergeCell ref="AB9:AF9"/>
    <mergeCell ref="AG9:AG10"/>
    <mergeCell ref="P9:P10"/>
    <mergeCell ref="Q9:Q10"/>
    <mergeCell ref="R9:R10"/>
    <mergeCell ref="S9:S10"/>
    <mergeCell ref="T9:T10"/>
    <mergeCell ref="U9:U10"/>
    <mergeCell ref="V11:V13"/>
    <mergeCell ref="AN11:AN13"/>
    <mergeCell ref="AO11:AO13"/>
    <mergeCell ref="G14:G16"/>
    <mergeCell ref="H14:H16"/>
    <mergeCell ref="I14:I16"/>
    <mergeCell ref="J14:J16"/>
    <mergeCell ref="K14:K16"/>
    <mergeCell ref="L14:L16"/>
    <mergeCell ref="M14:M16"/>
    <mergeCell ref="P11:P13"/>
    <mergeCell ref="Q11:Q13"/>
    <mergeCell ref="R11:R13"/>
    <mergeCell ref="S11:S13"/>
    <mergeCell ref="T11:T13"/>
    <mergeCell ref="U11:U13"/>
    <mergeCell ref="G11:G13"/>
    <mergeCell ref="H11:H13"/>
    <mergeCell ref="I11:I13"/>
    <mergeCell ref="J11:J13"/>
    <mergeCell ref="K11:K13"/>
    <mergeCell ref="L11:L13"/>
    <mergeCell ref="M11:M13"/>
    <mergeCell ref="N11:N13"/>
    <mergeCell ref="G17:G18"/>
    <mergeCell ref="H17:H18"/>
    <mergeCell ref="I17:I18"/>
    <mergeCell ref="J17:J18"/>
    <mergeCell ref="K17:K18"/>
    <mergeCell ref="L17:L18"/>
    <mergeCell ref="T14:T16"/>
    <mergeCell ref="U14:U16"/>
    <mergeCell ref="N14:N16"/>
    <mergeCell ref="O14:O16"/>
    <mergeCell ref="P14:P16"/>
    <mergeCell ref="Q14:Q16"/>
    <mergeCell ref="R14:R16"/>
    <mergeCell ref="S14:S16"/>
    <mergeCell ref="M17:M18"/>
    <mergeCell ref="N17:N18"/>
    <mergeCell ref="O17:O18"/>
    <mergeCell ref="P17:P18"/>
    <mergeCell ref="Q17:Q18"/>
    <mergeCell ref="R17:R18"/>
    <mergeCell ref="AQ15:AQ16"/>
    <mergeCell ref="AS15:AS16"/>
    <mergeCell ref="AU15:AU16"/>
    <mergeCell ref="AP17:AP18"/>
    <mergeCell ref="AQ17:AQ18"/>
    <mergeCell ref="AS17:AS18"/>
    <mergeCell ref="AU17:AU18"/>
    <mergeCell ref="AV17:AV18"/>
    <mergeCell ref="S17:S18"/>
    <mergeCell ref="T17:T18"/>
    <mergeCell ref="U17:U18"/>
    <mergeCell ref="V17:V18"/>
    <mergeCell ref="AN17:AN18"/>
    <mergeCell ref="AO17:AO18"/>
    <mergeCell ref="AV15:AV16"/>
    <mergeCell ref="AN14:AN16"/>
    <mergeCell ref="AO14:AO16"/>
    <mergeCell ref="AP15:AP16"/>
    <mergeCell ref="AR17:AR18"/>
    <mergeCell ref="V14:V16"/>
    <mergeCell ref="BC1:BC4"/>
    <mergeCell ref="AT9:AU9"/>
    <mergeCell ref="AT17:AT18"/>
    <mergeCell ref="AT15:AT16"/>
    <mergeCell ref="AW8:BC8"/>
    <mergeCell ref="AW9:AW10"/>
    <mergeCell ref="AX9:AX10"/>
    <mergeCell ref="AY9:AY10"/>
    <mergeCell ref="AZ9:AZ10"/>
    <mergeCell ref="BA9:BA10"/>
    <mergeCell ref="BB9:BB10"/>
    <mergeCell ref="BC9:BC10"/>
    <mergeCell ref="AV9:AV10"/>
    <mergeCell ref="BC15:BC16"/>
    <mergeCell ref="AW17:AW18"/>
    <mergeCell ref="AX17:AX18"/>
    <mergeCell ref="AY17:AY18"/>
    <mergeCell ref="AZ17:AZ18"/>
    <mergeCell ref="BA17:BA18"/>
    <mergeCell ref="BB17:BB18"/>
    <mergeCell ref="BC17:BC18"/>
  </mergeCells>
  <conditionalFormatting sqref="V14 V11 V17">
    <cfRule type="containsText" dxfId="169" priority="15" operator="containsText" text="ALTA">
      <formula>NOT(ISERROR(SEARCH("ALTA",V11)))</formula>
    </cfRule>
    <cfRule type="containsText" dxfId="168" priority="16" operator="containsText" text="EXTREMA">
      <formula>NOT(ISERROR(SEARCH("EXTREMA",V11)))</formula>
    </cfRule>
    <cfRule type="containsText" dxfId="167" priority="17" operator="containsText" text="ALTA">
      <formula>NOT(ISERROR(SEARCH("ALTA",V11)))</formula>
    </cfRule>
    <cfRule type="containsText" dxfId="166" priority="18" operator="containsText" text="MODERADA">
      <formula>NOT(ISERROR(SEARCH("MODERADA",V11)))</formula>
    </cfRule>
    <cfRule type="containsText" dxfId="165" priority="19" operator="containsText" text="BAJA">
      <formula>NOT(ISERROR(SEARCH("BAJA",V11)))</formula>
    </cfRule>
    <cfRule type="colorScale" priority="20">
      <colorScale>
        <cfvo type="num" val="1"/>
        <cfvo type="num" val="2"/>
        <cfvo type="num" val="5"/>
        <color rgb="FFF8696B"/>
        <color rgb="FFFFEB84"/>
        <color rgb="FF63BE7B"/>
      </colorScale>
    </cfRule>
    <cfRule type="colorScale" priority="21">
      <colorScale>
        <cfvo type="min"/>
        <cfvo type="percentile" val="50"/>
        <cfvo type="max"/>
        <color rgb="FFF8696B"/>
        <color rgb="FFFFEB84"/>
        <color rgb="FF63BE7B"/>
      </colorScale>
    </cfRule>
  </conditionalFormatting>
  <conditionalFormatting sqref="V14 V11 V17">
    <cfRule type="containsText" dxfId="164" priority="22" operator="containsText" text="ALTA">
      <formula>NOT(ISERROR(SEARCH("ALTA",V11)))</formula>
    </cfRule>
    <cfRule type="containsText" dxfId="163" priority="23" operator="containsText" text="EXTREMA">
      <formula>NOT(ISERROR(SEARCH("EXTREMA",V11)))</formula>
    </cfRule>
    <cfRule type="containsText" dxfId="162" priority="24" operator="containsText" text="ALTA">
      <formula>NOT(ISERROR(SEARCH("ALTA",V11)))</formula>
    </cfRule>
    <cfRule type="containsText" dxfId="161" priority="25" operator="containsText" text="MODERADA">
      <formula>NOT(ISERROR(SEARCH("MODERADA",V11)))</formula>
    </cfRule>
    <cfRule type="containsText" dxfId="160" priority="26" operator="containsText" text="BAJA">
      <formula>NOT(ISERROR(SEARCH("BAJA",V11)))</formula>
    </cfRule>
    <cfRule type="colorScale" priority="27">
      <colorScale>
        <cfvo type="num" val="1"/>
        <cfvo type="num" val="2"/>
        <cfvo type="num" val="5"/>
        <color rgb="FFF8696B"/>
        <color rgb="FFFFEB84"/>
        <color rgb="FF63BE7B"/>
      </colorScale>
    </cfRule>
    <cfRule type="colorScale" priority="28">
      <colorScale>
        <cfvo type="min"/>
        <cfvo type="percentile" val="50"/>
        <cfvo type="max"/>
        <color rgb="FFF8696B"/>
        <color rgb="FFFFEB84"/>
        <color rgb="FF63BE7B"/>
      </colorScale>
    </cfRule>
  </conditionalFormatting>
  <conditionalFormatting sqref="AN14 AN11 AN17">
    <cfRule type="containsText" dxfId="159" priority="1" operator="containsText" text="ALTA">
      <formula>NOT(ISERROR(SEARCH("ALTA",AN11)))</formula>
    </cfRule>
    <cfRule type="containsText" dxfId="158" priority="2" operator="containsText" text="EXTREMA">
      <formula>NOT(ISERROR(SEARCH("EXTREMA",AN11)))</formula>
    </cfRule>
    <cfRule type="containsText" dxfId="157" priority="3" operator="containsText" text="ALTA">
      <formula>NOT(ISERROR(SEARCH("ALTA",AN11)))</formula>
    </cfRule>
    <cfRule type="containsText" dxfId="156" priority="4" operator="containsText" text="MODERADA">
      <formula>NOT(ISERROR(SEARCH("MODERADA",AN11)))</formula>
    </cfRule>
    <cfRule type="containsText" dxfId="155" priority="5" operator="containsText" text="BAJA">
      <formula>NOT(ISERROR(SEARCH("BAJA",AN11)))</formula>
    </cfRule>
    <cfRule type="colorScale" priority="6">
      <colorScale>
        <cfvo type="num" val="1"/>
        <cfvo type="num" val="2"/>
        <cfvo type="num" val="5"/>
        <color rgb="FFF8696B"/>
        <color rgb="FFFFEB84"/>
        <color rgb="FF63BE7B"/>
      </colorScale>
    </cfRule>
    <cfRule type="colorScale" priority="7">
      <colorScale>
        <cfvo type="min"/>
        <cfvo type="percentile" val="50"/>
        <cfvo type="max"/>
        <color rgb="FFF8696B"/>
        <color rgb="FFFFEB84"/>
        <color rgb="FF63BE7B"/>
      </colorScale>
    </cfRule>
  </conditionalFormatting>
  <conditionalFormatting sqref="AN14 AN11 AN17">
    <cfRule type="containsText" dxfId="154" priority="8" operator="containsText" text="ALTA">
      <formula>NOT(ISERROR(SEARCH("ALTA",AN11)))</formula>
    </cfRule>
    <cfRule type="containsText" dxfId="153" priority="9" operator="containsText" text="EXTREMA">
      <formula>NOT(ISERROR(SEARCH("EXTREMA",AN11)))</formula>
    </cfRule>
    <cfRule type="containsText" dxfId="152" priority="10" operator="containsText" text="ALTA">
      <formula>NOT(ISERROR(SEARCH("ALTA",AN11)))</formula>
    </cfRule>
    <cfRule type="containsText" dxfId="151" priority="11" operator="containsText" text="MODERADA">
      <formula>NOT(ISERROR(SEARCH("MODERADA",AN11)))</formula>
    </cfRule>
    <cfRule type="containsText" dxfId="150" priority="12" operator="containsText" text="BAJA">
      <formula>NOT(ISERROR(SEARCH("BAJA",AN11)))</formula>
    </cfRule>
    <cfRule type="colorScale" priority="13">
      <colorScale>
        <cfvo type="num" val="1"/>
        <cfvo type="num" val="2"/>
        <cfvo type="num" val="5"/>
        <color rgb="FFF8696B"/>
        <color rgb="FFFFEB84"/>
        <color rgb="FF63BE7B"/>
      </colorScale>
    </cfRule>
    <cfRule type="colorScale" priority="14">
      <colorScale>
        <cfvo type="min"/>
        <cfvo type="percentile" val="50"/>
        <cfvo type="max"/>
        <color rgb="FFF8696B"/>
        <color rgb="FFFFEB84"/>
        <color rgb="FF63BE7B"/>
      </colorScale>
    </cfRule>
  </conditionalFormatting>
  <dataValidations count="5">
    <dataValidation type="list" allowBlank="1" showInputMessage="1" showErrorMessage="1" sqref="B11:B18" xr:uid="{6425124A-8EF7-4DE6-9877-81A08C2B626B}">
      <formula1>Procesos</formula1>
    </dataValidation>
    <dataValidation type="list" allowBlank="1" showInputMessage="1" showErrorMessage="1" sqref="A11:A18" xr:uid="{6D61E809-9CF8-468F-8DF6-D763829FBF0C}">
      <formula1>Macroprocesos</formula1>
    </dataValidation>
    <dataValidation type="list" allowBlank="1" showInputMessage="1" showErrorMessage="1" sqref="M11 M14 M17" xr:uid="{CCD586AC-88C1-4BF2-8AFD-7C28A921F862}">
      <formula1>INDIRECT(L11)</formula1>
    </dataValidation>
    <dataValidation type="list" allowBlank="1" showInputMessage="1" showErrorMessage="1" sqref="R11 R14 R17" xr:uid="{08C567D9-D86D-4373-B038-CB1F69D21891}">
      <formula1>Impacto</formula1>
    </dataValidation>
    <dataValidation type="list" allowBlank="1" showInputMessage="1" showErrorMessage="1" sqref="O11 O14 O17" xr:uid="{3CA4ABB7-B125-4242-8D0C-8F3545426C7C}">
      <formula1>Frecuencia</formula1>
    </dataValidation>
  </dataValidations>
  <printOptions horizontalCentered="1"/>
  <pageMargins left="0.11" right="0.13" top="0.27559055118110237" bottom="0.32" header="0.19685039370078741" footer="0.17"/>
  <pageSetup paperSize="281" scale="60" pageOrder="overThenDown"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1142E63-7DCF-4F9A-8A23-A6D59203F241}">
          <x14:formula1>
            <xm:f>Datos!$B$2:$B$25</xm:f>
          </x14:formula1>
          <xm:sqref>AY11:AY18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701F6-D9F6-46E3-B8D0-C76239873637}">
  <sheetPr codeName="Hoja13"/>
  <dimension ref="A1:BC16"/>
  <sheetViews>
    <sheetView zoomScaleNormal="100" zoomScaleSheetLayoutView="85" workbookViewId="0">
      <selection activeCell="A8" sqref="A8:N8"/>
    </sheetView>
  </sheetViews>
  <sheetFormatPr baseColWidth="10" defaultColWidth="11.44140625" defaultRowHeight="10.199999999999999"/>
  <cols>
    <col min="1" max="1" width="14.44140625" style="64" customWidth="1"/>
    <col min="2" max="2" width="22.88671875" style="64" customWidth="1"/>
    <col min="3" max="4" width="26.44140625" style="64" customWidth="1"/>
    <col min="5" max="5" width="10.44140625" style="64" customWidth="1"/>
    <col min="6" max="6" width="13.109375" style="64" customWidth="1"/>
    <col min="7" max="7" width="14.44140625" style="64" customWidth="1"/>
    <col min="8" max="8" width="11.6640625" style="64" customWidth="1"/>
    <col min="9" max="9" width="38" style="64" customWidth="1"/>
    <col min="10" max="10" width="50.5546875" style="64" customWidth="1"/>
    <col min="11" max="11" width="43.5546875" style="64" customWidth="1"/>
    <col min="12" max="14" width="14.33203125" style="64" customWidth="1"/>
    <col min="15" max="15" width="12.6640625" style="64" customWidth="1"/>
    <col min="16" max="16" width="4.33203125" style="64" customWidth="1"/>
    <col min="17" max="17" width="6.109375" style="64" customWidth="1"/>
    <col min="18" max="18" width="15" style="64" customWidth="1"/>
    <col min="19" max="19" width="4.33203125" style="64" customWidth="1"/>
    <col min="20" max="20" width="5.33203125" style="64" customWidth="1"/>
    <col min="21" max="22" width="12.6640625" style="64" customWidth="1"/>
    <col min="23" max="23" width="27.5546875" style="64" customWidth="1"/>
    <col min="24" max="24" width="51.109375" style="64" customWidth="1"/>
    <col min="25" max="25" width="40.88671875" style="64" customWidth="1"/>
    <col min="26" max="26" width="9.33203125" style="64" customWidth="1"/>
    <col min="27" max="27" width="11" style="64" customWidth="1"/>
    <col min="28" max="29" width="16.6640625" style="64" customWidth="1"/>
    <col min="30" max="30" width="15.6640625" style="64" customWidth="1"/>
    <col min="31" max="31" width="13.109375" style="64" customWidth="1"/>
    <col min="32" max="32" width="11.6640625" style="64" customWidth="1"/>
    <col min="33" max="33" width="13.44140625" style="64" customWidth="1"/>
    <col min="34" max="35" width="5.44140625" style="64" customWidth="1"/>
    <col min="36" max="36" width="12.44140625" style="64" customWidth="1"/>
    <col min="37" max="38" width="5.44140625" style="64" customWidth="1"/>
    <col min="39" max="39" width="12.88671875" style="64" customWidth="1"/>
    <col min="40" max="40" width="13.109375" style="64" customWidth="1"/>
    <col min="41" max="41" width="18.33203125" style="64" customWidth="1"/>
    <col min="42" max="42" width="52" style="64" customWidth="1"/>
    <col min="43" max="43" width="28.44140625" style="64" customWidth="1"/>
    <col min="44" max="44" width="15.88671875" style="64" customWidth="1"/>
    <col min="45" max="45" width="17.6640625" style="64" customWidth="1"/>
    <col min="46" max="47" width="16.5546875" style="125" customWidth="1"/>
    <col min="48" max="48" width="22.44140625" style="64" customWidth="1"/>
    <col min="49" max="49" width="17.6640625" style="64" customWidth="1"/>
    <col min="50" max="50" width="40.6640625" style="64" customWidth="1"/>
    <col min="51" max="51" width="17.6640625" style="64" customWidth="1"/>
    <col min="52" max="52" width="17.6640625" style="374" customWidth="1"/>
    <col min="53" max="53" width="17.6640625" style="64" customWidth="1"/>
    <col min="54" max="54" width="71.33203125" style="64" customWidth="1"/>
    <col min="55" max="55" width="17.6640625" style="64" customWidth="1"/>
    <col min="56" max="16384" width="11.44140625" style="64"/>
  </cols>
  <sheetData>
    <row r="1" spans="1:55" s="143" customFormat="1" ht="18" customHeight="1">
      <c r="A1" s="624"/>
      <c r="B1" s="625"/>
      <c r="C1" s="451" t="s">
        <v>688</v>
      </c>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3"/>
      <c r="AD1" s="631"/>
      <c r="AE1" s="632"/>
      <c r="AF1" s="631"/>
      <c r="AG1" s="632"/>
      <c r="AH1" s="451" t="s">
        <v>688</v>
      </c>
      <c r="AI1" s="540"/>
      <c r="AJ1" s="540"/>
      <c r="AK1" s="540"/>
      <c r="AL1" s="540"/>
      <c r="AM1" s="540"/>
      <c r="AN1" s="540"/>
      <c r="AO1" s="540"/>
      <c r="AP1" s="540"/>
      <c r="AQ1" s="540"/>
      <c r="AR1" s="540"/>
      <c r="AS1" s="540"/>
      <c r="AT1" s="540"/>
      <c r="AU1" s="540"/>
      <c r="AV1" s="540"/>
      <c r="AW1" s="540"/>
      <c r="AX1" s="540"/>
      <c r="AY1" s="540"/>
      <c r="AZ1" s="540"/>
      <c r="BA1" s="540"/>
      <c r="BB1" s="541"/>
      <c r="BC1" s="662"/>
    </row>
    <row r="2" spans="1:55" s="143" customFormat="1" ht="18" customHeight="1">
      <c r="A2" s="626"/>
      <c r="B2" s="627"/>
      <c r="C2" s="454"/>
      <c r="D2" s="455"/>
      <c r="E2" s="455"/>
      <c r="F2" s="455"/>
      <c r="G2" s="455"/>
      <c r="H2" s="455"/>
      <c r="I2" s="455"/>
      <c r="J2" s="455"/>
      <c r="K2" s="455"/>
      <c r="L2" s="455"/>
      <c r="M2" s="455"/>
      <c r="N2" s="455"/>
      <c r="O2" s="455"/>
      <c r="P2" s="455"/>
      <c r="Q2" s="455"/>
      <c r="R2" s="455"/>
      <c r="S2" s="455"/>
      <c r="T2" s="455"/>
      <c r="U2" s="455"/>
      <c r="V2" s="455"/>
      <c r="W2" s="455"/>
      <c r="X2" s="455"/>
      <c r="Y2" s="455"/>
      <c r="Z2" s="455"/>
      <c r="AA2" s="455"/>
      <c r="AB2" s="455"/>
      <c r="AC2" s="456"/>
      <c r="AD2" s="633"/>
      <c r="AE2" s="634"/>
      <c r="AF2" s="633"/>
      <c r="AG2" s="634"/>
      <c r="AH2" s="542"/>
      <c r="AI2" s="543"/>
      <c r="AJ2" s="543"/>
      <c r="AK2" s="543"/>
      <c r="AL2" s="543"/>
      <c r="AM2" s="543"/>
      <c r="AN2" s="543"/>
      <c r="AO2" s="543"/>
      <c r="AP2" s="543"/>
      <c r="AQ2" s="543"/>
      <c r="AR2" s="543"/>
      <c r="AS2" s="543"/>
      <c r="AT2" s="543"/>
      <c r="AU2" s="543"/>
      <c r="AV2" s="543"/>
      <c r="AW2" s="543"/>
      <c r="AX2" s="543"/>
      <c r="AY2" s="543"/>
      <c r="AZ2" s="543"/>
      <c r="BA2" s="543"/>
      <c r="BB2" s="544"/>
      <c r="BC2" s="663"/>
    </row>
    <row r="3" spans="1:55" s="143" customFormat="1" ht="18" customHeight="1">
      <c r="A3" s="626"/>
      <c r="B3" s="627"/>
      <c r="C3" s="454"/>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6"/>
      <c r="AD3" s="633"/>
      <c r="AE3" s="634"/>
      <c r="AF3" s="633"/>
      <c r="AG3" s="634"/>
      <c r="AH3" s="542"/>
      <c r="AI3" s="543"/>
      <c r="AJ3" s="543"/>
      <c r="AK3" s="543"/>
      <c r="AL3" s="543"/>
      <c r="AM3" s="543"/>
      <c r="AN3" s="543"/>
      <c r="AO3" s="543"/>
      <c r="AP3" s="543"/>
      <c r="AQ3" s="543"/>
      <c r="AR3" s="543"/>
      <c r="AS3" s="543"/>
      <c r="AT3" s="543"/>
      <c r="AU3" s="543"/>
      <c r="AV3" s="543"/>
      <c r="AW3" s="543"/>
      <c r="AX3" s="543"/>
      <c r="AY3" s="543"/>
      <c r="AZ3" s="543"/>
      <c r="BA3" s="543"/>
      <c r="BB3" s="544"/>
      <c r="BC3" s="663"/>
    </row>
    <row r="4" spans="1:55" s="143" customFormat="1" ht="18" customHeight="1" thickBot="1">
      <c r="A4" s="628"/>
      <c r="B4" s="629"/>
      <c r="C4" s="457"/>
      <c r="D4" s="458"/>
      <c r="E4" s="458"/>
      <c r="F4" s="458"/>
      <c r="G4" s="458"/>
      <c r="H4" s="458"/>
      <c r="I4" s="458"/>
      <c r="J4" s="458"/>
      <c r="K4" s="458"/>
      <c r="L4" s="458"/>
      <c r="M4" s="458"/>
      <c r="N4" s="458"/>
      <c r="O4" s="458"/>
      <c r="P4" s="458"/>
      <c r="Q4" s="458"/>
      <c r="R4" s="458"/>
      <c r="S4" s="458"/>
      <c r="T4" s="458"/>
      <c r="U4" s="458"/>
      <c r="V4" s="458"/>
      <c r="W4" s="458"/>
      <c r="X4" s="458"/>
      <c r="Y4" s="458"/>
      <c r="Z4" s="458"/>
      <c r="AA4" s="458"/>
      <c r="AB4" s="458"/>
      <c r="AC4" s="459"/>
      <c r="AD4" s="635"/>
      <c r="AE4" s="636"/>
      <c r="AF4" s="635"/>
      <c r="AG4" s="636"/>
      <c r="AH4" s="545"/>
      <c r="AI4" s="546"/>
      <c r="AJ4" s="546"/>
      <c r="AK4" s="546"/>
      <c r="AL4" s="546"/>
      <c r="AM4" s="546"/>
      <c r="AN4" s="546"/>
      <c r="AO4" s="546"/>
      <c r="AP4" s="546"/>
      <c r="AQ4" s="546"/>
      <c r="AR4" s="546"/>
      <c r="AS4" s="546"/>
      <c r="AT4" s="546"/>
      <c r="AU4" s="546"/>
      <c r="AV4" s="546"/>
      <c r="AW4" s="546"/>
      <c r="AX4" s="546"/>
      <c r="AY4" s="546"/>
      <c r="AZ4" s="546"/>
      <c r="BA4" s="546"/>
      <c r="BB4" s="547"/>
      <c r="BC4" s="664"/>
    </row>
    <row r="5" spans="1:55" ht="6.75" customHeight="1"/>
    <row r="6" spans="1:55" s="65" customFormat="1" ht="15.75" customHeight="1">
      <c r="A6" s="505" t="s">
        <v>97</v>
      </c>
      <c r="B6" s="505"/>
      <c r="C6" s="273">
        <v>44817</v>
      </c>
      <c r="AT6" s="121"/>
      <c r="AU6" s="121"/>
      <c r="AZ6" s="375"/>
    </row>
    <row r="7" spans="1:55" s="67" customFormat="1" ht="6.75" customHeight="1" thickBot="1">
      <c r="AT7" s="127"/>
      <c r="AU7" s="127"/>
      <c r="AZ7" s="376"/>
    </row>
    <row r="8" spans="1:55" s="67" customFormat="1" ht="20.25" customHeight="1" thickBot="1">
      <c r="A8" s="481" t="s">
        <v>0</v>
      </c>
      <c r="B8" s="482"/>
      <c r="C8" s="482"/>
      <c r="D8" s="482"/>
      <c r="E8" s="482"/>
      <c r="F8" s="482"/>
      <c r="G8" s="482"/>
      <c r="H8" s="482"/>
      <c r="I8" s="482"/>
      <c r="J8" s="482"/>
      <c r="K8" s="482"/>
      <c r="L8" s="482"/>
      <c r="M8" s="482"/>
      <c r="N8" s="483"/>
      <c r="O8" s="518" t="s">
        <v>48</v>
      </c>
      <c r="P8" s="519"/>
      <c r="Q8" s="519"/>
      <c r="R8" s="519"/>
      <c r="S8" s="519"/>
      <c r="T8" s="519"/>
      <c r="U8" s="519"/>
      <c r="V8" s="520"/>
      <c r="W8" s="530" t="s">
        <v>85</v>
      </c>
      <c r="X8" s="531"/>
      <c r="Y8" s="531"/>
      <c r="Z8" s="531"/>
      <c r="AA8" s="531"/>
      <c r="AB8" s="531"/>
      <c r="AC8" s="531"/>
      <c r="AD8" s="531"/>
      <c r="AE8" s="531"/>
      <c r="AF8" s="531"/>
      <c r="AG8" s="500" t="s">
        <v>185</v>
      </c>
      <c r="AH8" s="501"/>
      <c r="AI8" s="501"/>
      <c r="AJ8" s="501"/>
      <c r="AK8" s="501"/>
      <c r="AL8" s="501"/>
      <c r="AM8" s="501"/>
      <c r="AN8" s="501"/>
      <c r="AO8" s="502"/>
      <c r="AP8" s="486" t="s">
        <v>90</v>
      </c>
      <c r="AQ8" s="487"/>
      <c r="AR8" s="487"/>
      <c r="AS8" s="487"/>
      <c r="AT8" s="487"/>
      <c r="AU8" s="487"/>
      <c r="AV8" s="630"/>
      <c r="AW8" s="461" t="s">
        <v>682</v>
      </c>
      <c r="AX8" s="462"/>
      <c r="AY8" s="462"/>
      <c r="AZ8" s="462"/>
      <c r="BA8" s="462"/>
      <c r="BB8" s="462"/>
      <c r="BC8" s="463"/>
    </row>
    <row r="9" spans="1:55" s="67" customFormat="1" ht="26.25" customHeight="1">
      <c r="A9" s="638" t="s">
        <v>119</v>
      </c>
      <c r="B9" s="639"/>
      <c r="C9" s="639"/>
      <c r="D9" s="639"/>
      <c r="E9" s="639"/>
      <c r="F9" s="639"/>
      <c r="G9" s="484" t="s">
        <v>120</v>
      </c>
      <c r="H9" s="478" t="s">
        <v>683</v>
      </c>
      <c r="I9" s="479"/>
      <c r="J9" s="479"/>
      <c r="K9" s="480"/>
      <c r="L9" s="474" t="s">
        <v>115</v>
      </c>
      <c r="M9" s="475"/>
      <c r="N9" s="619" t="s">
        <v>91</v>
      </c>
      <c r="O9" s="620" t="s">
        <v>684</v>
      </c>
      <c r="P9" s="614" t="s">
        <v>50</v>
      </c>
      <c r="Q9" s="476" t="s">
        <v>156</v>
      </c>
      <c r="R9" s="614" t="s">
        <v>685</v>
      </c>
      <c r="S9" s="614" t="s">
        <v>51</v>
      </c>
      <c r="T9" s="476" t="s">
        <v>160</v>
      </c>
      <c r="U9" s="637" t="s">
        <v>686</v>
      </c>
      <c r="V9" s="521" t="s">
        <v>49</v>
      </c>
      <c r="W9" s="528" t="s">
        <v>53</v>
      </c>
      <c r="X9" s="526"/>
      <c r="Y9" s="529"/>
      <c r="Z9" s="503" t="s">
        <v>220</v>
      </c>
      <c r="AA9" s="503" t="s">
        <v>173</v>
      </c>
      <c r="AB9" s="525" t="s">
        <v>166</v>
      </c>
      <c r="AC9" s="526"/>
      <c r="AD9" s="526"/>
      <c r="AE9" s="526"/>
      <c r="AF9" s="526"/>
      <c r="AG9" s="617" t="s">
        <v>187</v>
      </c>
      <c r="AH9" s="606" t="s">
        <v>87</v>
      </c>
      <c r="AI9" s="606" t="s">
        <v>186</v>
      </c>
      <c r="AJ9" s="606" t="s">
        <v>188</v>
      </c>
      <c r="AK9" s="606" t="s">
        <v>88</v>
      </c>
      <c r="AL9" s="606" t="s">
        <v>189</v>
      </c>
      <c r="AM9" s="606" t="s">
        <v>687</v>
      </c>
      <c r="AN9" s="606" t="s">
        <v>81</v>
      </c>
      <c r="AO9" s="608" t="s">
        <v>89</v>
      </c>
      <c r="AP9" s="705" t="s">
        <v>92</v>
      </c>
      <c r="AQ9" s="612" t="s">
        <v>93</v>
      </c>
      <c r="AR9" s="535" t="s">
        <v>783</v>
      </c>
      <c r="AS9" s="612" t="s">
        <v>76</v>
      </c>
      <c r="AT9" s="446" t="s">
        <v>689</v>
      </c>
      <c r="AU9" s="447"/>
      <c r="AV9" s="604" t="s">
        <v>95</v>
      </c>
      <c r="AW9" s="464" t="s">
        <v>675</v>
      </c>
      <c r="AX9" s="466" t="s">
        <v>676</v>
      </c>
      <c r="AY9" s="466" t="s">
        <v>677</v>
      </c>
      <c r="AZ9" s="468" t="s">
        <v>678</v>
      </c>
      <c r="BA9" s="466" t="s">
        <v>679</v>
      </c>
      <c r="BB9" s="470" t="s">
        <v>680</v>
      </c>
      <c r="BC9" s="472" t="s">
        <v>681</v>
      </c>
    </row>
    <row r="10" spans="1:55" s="67" customFormat="1" ht="21" thickBot="1">
      <c r="A10" s="147" t="s">
        <v>1</v>
      </c>
      <c r="B10" s="148" t="s">
        <v>2</v>
      </c>
      <c r="C10" s="148" t="s">
        <v>33</v>
      </c>
      <c r="D10" s="149" t="s">
        <v>98</v>
      </c>
      <c r="E10" s="149" t="s">
        <v>35</v>
      </c>
      <c r="F10" s="149" t="s">
        <v>34</v>
      </c>
      <c r="G10" s="640"/>
      <c r="H10" s="150" t="s">
        <v>155</v>
      </c>
      <c r="I10" s="151" t="s">
        <v>222</v>
      </c>
      <c r="J10" s="148" t="s">
        <v>221</v>
      </c>
      <c r="K10" s="151" t="s">
        <v>223</v>
      </c>
      <c r="L10" s="150" t="s">
        <v>135</v>
      </c>
      <c r="M10" s="150" t="s">
        <v>136</v>
      </c>
      <c r="N10" s="619"/>
      <c r="O10" s="620"/>
      <c r="P10" s="614"/>
      <c r="Q10" s="614"/>
      <c r="R10" s="614"/>
      <c r="S10" s="614"/>
      <c r="T10" s="614"/>
      <c r="U10" s="637"/>
      <c r="V10" s="615"/>
      <c r="W10" s="178" t="s">
        <v>162</v>
      </c>
      <c r="X10" s="152" t="s">
        <v>163</v>
      </c>
      <c r="Y10" s="152" t="s">
        <v>164</v>
      </c>
      <c r="Z10" s="616"/>
      <c r="AA10" s="616"/>
      <c r="AB10" s="153" t="s">
        <v>174</v>
      </c>
      <c r="AC10" s="153" t="s">
        <v>184</v>
      </c>
      <c r="AD10" s="153" t="s">
        <v>167</v>
      </c>
      <c r="AE10" s="153" t="s">
        <v>168</v>
      </c>
      <c r="AF10" s="154" t="s">
        <v>169</v>
      </c>
      <c r="AG10" s="534"/>
      <c r="AH10" s="492"/>
      <c r="AI10" s="492"/>
      <c r="AJ10" s="492"/>
      <c r="AK10" s="492"/>
      <c r="AL10" s="492"/>
      <c r="AM10" s="492"/>
      <c r="AN10" s="492"/>
      <c r="AO10" s="499"/>
      <c r="AP10" s="490"/>
      <c r="AQ10" s="497"/>
      <c r="AR10" s="536"/>
      <c r="AS10" s="497"/>
      <c r="AT10" s="126" t="s">
        <v>690</v>
      </c>
      <c r="AU10" s="126" t="s">
        <v>697</v>
      </c>
      <c r="AV10" s="649"/>
      <c r="AW10" s="465"/>
      <c r="AX10" s="467"/>
      <c r="AY10" s="467"/>
      <c r="AZ10" s="469"/>
      <c r="BA10" s="467"/>
      <c r="BB10" s="471"/>
      <c r="BC10" s="473"/>
    </row>
    <row r="11" spans="1:55" ht="150.6" customHeight="1">
      <c r="A11" s="160" t="s">
        <v>23</v>
      </c>
      <c r="B11" s="128" t="s">
        <v>420</v>
      </c>
      <c r="C11" s="228" t="s">
        <v>339</v>
      </c>
      <c r="D11" s="228" t="s">
        <v>340</v>
      </c>
      <c r="E11" s="128" t="s">
        <v>15</v>
      </c>
      <c r="F11" s="128" t="s">
        <v>421</v>
      </c>
      <c r="G11" s="727" t="s">
        <v>117</v>
      </c>
      <c r="H11" s="727" t="s">
        <v>219</v>
      </c>
      <c r="I11" s="848" t="s">
        <v>422</v>
      </c>
      <c r="J11" s="848" t="s">
        <v>423</v>
      </c>
      <c r="K11" s="848" t="s">
        <v>424</v>
      </c>
      <c r="L11" s="727" t="s">
        <v>122</v>
      </c>
      <c r="M11" s="727" t="s">
        <v>140</v>
      </c>
      <c r="N11" s="819" t="s">
        <v>130</v>
      </c>
      <c r="O11" s="850" t="s">
        <v>25</v>
      </c>
      <c r="P11" s="846">
        <f>IF($O11="Muy baja",1,IF($O11="Baja",2,IF($O11="Media",3,IF($O11="Alta",4,IF($O11="Muy alta",5,"")))))</f>
        <v>4</v>
      </c>
      <c r="Q11" s="847">
        <f>IF($O11="Muy baja",20%,IF($O11="Baja",40%,IF($O11="Media",60%,IF($O11="Alta",80%,IF($O11="Muy alta",100%,"")))))</f>
        <v>0.8</v>
      </c>
      <c r="R11" s="727" t="s">
        <v>24</v>
      </c>
      <c r="S11" s="846">
        <f>IF($R11="Leve",1,IF($R11="Menor",2,IF($R11="Moderado",3,IF($R11="Mayor",4,IF($R11="Catastrófico",5,"")))))</f>
        <v>3</v>
      </c>
      <c r="T11" s="847">
        <f>IF($R11="Leve",20%,IF($R11="Menor",40%,IF($R11="Moderado",60%,IF($R11="Mayor",80%,IF($R11="Catastrófico",100%,"")))))</f>
        <v>0.6</v>
      </c>
      <c r="U11" s="846">
        <f t="shared" ref="U11" si="0">IF(OR(P11="",S11=""),"",P11*S11)</f>
        <v>12</v>
      </c>
      <c r="V11" s="839" t="str">
        <f t="shared" ref="V11" si="1">IF(U11="","",IF(U11&lt;=2,"BAJA",IF(U11&lt;=6,"MODERADA",IF(U11&lt;=12,"ALTA","EXTREMA"))))</f>
        <v>ALTA</v>
      </c>
      <c r="W11" s="230" t="s">
        <v>425</v>
      </c>
      <c r="X11" s="193" t="s">
        <v>426</v>
      </c>
      <c r="Y11" s="193" t="s">
        <v>427</v>
      </c>
      <c r="Z11" s="193" t="s">
        <v>170</v>
      </c>
      <c r="AA11" s="167">
        <f>IF(Z11="","",IF(Z11="Preventivo",25%,IF(Z11="Detectivo",15%,10%)))</f>
        <v>0.25</v>
      </c>
      <c r="AB11" s="168" t="s">
        <v>175</v>
      </c>
      <c r="AC11" s="167">
        <f>IF(AB11="","",IF(AB11="Automático",25%,15%))</f>
        <v>0.15</v>
      </c>
      <c r="AD11" s="168" t="s">
        <v>179</v>
      </c>
      <c r="AE11" s="168" t="s">
        <v>180</v>
      </c>
      <c r="AF11" s="187" t="s">
        <v>183</v>
      </c>
      <c r="AG11" s="197" t="str">
        <f>IF(OR(O11="",Z11="",AB11=""),"",IF(AI11&lt;=20%,"Muy baja",IF(AI11&lt;=40%,"Baja",IF(AI11&lt;=60%,"Media",IF(AI11&lt;=80%,"Alta","Muy alta")))))</f>
        <v>Media</v>
      </c>
      <c r="AH11" s="161">
        <f>IF($AG11="Muy baja",1,IF($AG11="Baja",2,IF($AG11="Media",3,IF($AG11="Alta",4,IF($AG11="Muy alta",5,"")))))</f>
        <v>3</v>
      </c>
      <c r="AI11" s="170">
        <f>IF(OR($Z11="Preventivo",$Z11="Detectivo"),($Q11-($Q11*($AC11+$AA11))),$Q11)</f>
        <v>0.48</v>
      </c>
      <c r="AJ11" s="170" t="str">
        <f>IF(OR(R11="",Z11="",AB11=""),"",IF(AL11&lt;=20%,"Leve",IF(AL11&lt;=40%,"Menor",IF(AL11&lt;=60%,"Moderado",IF(AL11&lt;=80%,"Mayor","Catastrófico")))))</f>
        <v>Moderado</v>
      </c>
      <c r="AK11" s="161">
        <f>IF($AJ11="Leve",1,IF($AJ11="Menor",2,IF($AJ11="Moderado",3,IF($AJ11="Mayor",4,IF($AJ11="Catastrófico",5,"")))))</f>
        <v>3</v>
      </c>
      <c r="AL11" s="170">
        <f>IF($Z11="Correctivo",($T11-($T11*($AC11+$AA11))),$T11)</f>
        <v>0.6</v>
      </c>
      <c r="AM11" s="171">
        <f>IF(OR(AH11="",AK11=""),"",AH11*AK11)</f>
        <v>9</v>
      </c>
      <c r="AN11" s="840" t="str">
        <f t="shared" ref="AN11" si="2">IF(AM11="","",IF(AM11&lt;=2,"BAJA",IF(AM11&lt;=6,"MODERADA",IF(AM11&lt;=12,"ALTA","EXTREMA"))))</f>
        <v>ALTA</v>
      </c>
      <c r="AO11" s="854" t="str">
        <f>IF(AN11="","",IF(AN11="Baja","Asumir el Riesgo.",IF(AN11="Moderada","Asumir o reducir el Riesgo.",IF(AN11="Alta","Reducir el Riesgo, Evitar, Compartir o Transferir (pronta atención).",IF(AN11="Extrema","Reducir el Riesgo, Evitar o Compartir (Se requiere acción inmediata).","")))))</f>
        <v>Reducir el Riesgo, Evitar, Compartir o Transferir (pronta atención).</v>
      </c>
      <c r="AP11" s="158" t="s">
        <v>428</v>
      </c>
      <c r="AQ11" s="89" t="s">
        <v>429</v>
      </c>
      <c r="AR11" s="275">
        <v>2</v>
      </c>
      <c r="AS11" s="89" t="s">
        <v>430</v>
      </c>
      <c r="AT11" s="289">
        <v>44805</v>
      </c>
      <c r="AU11" s="289">
        <v>45169</v>
      </c>
      <c r="AV11" s="89" t="s">
        <v>431</v>
      </c>
      <c r="AW11" s="352">
        <v>44895</v>
      </c>
      <c r="AX11" s="366" t="s">
        <v>848</v>
      </c>
      <c r="AY11" s="390">
        <v>0</v>
      </c>
      <c r="AZ11" s="393">
        <f>IF(AY11="","",IF(OR(AR11=0,AR11="",AW11=""),"",(AY11*100%)/AR11))</f>
        <v>0</v>
      </c>
      <c r="BA11" s="395" t="str">
        <f>IF(AY11="","",IF(AW11&lt;AU11,IF(AZ11=0%,"SIN INICIAR",IF(AZ11=100%,"TERMINADA",IF(AZ11&gt;0%,"EN PROCESO")))))</f>
        <v>SIN INICIAR</v>
      </c>
      <c r="BB11" s="417" t="s">
        <v>881</v>
      </c>
      <c r="BC11" s="390" t="s">
        <v>809</v>
      </c>
    </row>
    <row r="12" spans="1:55" ht="168" customHeight="1">
      <c r="A12" s="100" t="s">
        <v>23</v>
      </c>
      <c r="B12" s="101" t="s">
        <v>420</v>
      </c>
      <c r="C12" s="103" t="s">
        <v>339</v>
      </c>
      <c r="D12" s="103" t="s">
        <v>340</v>
      </c>
      <c r="E12" s="101" t="s">
        <v>15</v>
      </c>
      <c r="F12" s="101" t="s">
        <v>421</v>
      </c>
      <c r="G12" s="728"/>
      <c r="H12" s="728"/>
      <c r="I12" s="842"/>
      <c r="J12" s="842"/>
      <c r="K12" s="842"/>
      <c r="L12" s="728"/>
      <c r="M12" s="728"/>
      <c r="N12" s="820"/>
      <c r="O12" s="832"/>
      <c r="P12" s="834"/>
      <c r="Q12" s="823"/>
      <c r="R12" s="728"/>
      <c r="S12" s="834"/>
      <c r="T12" s="823"/>
      <c r="U12" s="834"/>
      <c r="V12" s="817"/>
      <c r="W12" s="233" t="s">
        <v>432</v>
      </c>
      <c r="X12" s="103" t="s">
        <v>433</v>
      </c>
      <c r="Y12" s="103" t="s">
        <v>434</v>
      </c>
      <c r="Z12" s="103" t="s">
        <v>170</v>
      </c>
      <c r="AA12" s="111">
        <f t="shared" ref="AA12:AA16" si="3">IF(Z12="","",IF(Z12="Preventivo",25%,IF(Z12="Detectivo",15%,10%)))</f>
        <v>0.25</v>
      </c>
      <c r="AB12" s="112" t="s">
        <v>175</v>
      </c>
      <c r="AC12" s="111">
        <f t="shared" ref="AC12:AC16" si="4">IF(AB12="","",IF(AB12="Automático",25%,15%))</f>
        <v>0.15</v>
      </c>
      <c r="AD12" s="112" t="s">
        <v>179</v>
      </c>
      <c r="AE12" s="112" t="s">
        <v>180</v>
      </c>
      <c r="AF12" s="113" t="s">
        <v>183</v>
      </c>
      <c r="AG12" s="93" t="str">
        <f>IF(OR(O11="",Z12="",AB12=""),"",IF(AI12&lt;=20%,"Muy baja",IF(AI12&lt;=40%,"Baja",IF(AI12&lt;=60%,"Media",IF(AI12&lt;=80%,"Alta","Muy alta")))))</f>
        <v>Media</v>
      </c>
      <c r="AH12" s="83">
        <f t="shared" ref="AH12:AH16" si="5">IF($AG12="Muy baja",1,IF($AG12="Baja",2,IF($AG12="Media",3,IF($AG12="Alta",4,IF($AG12="Muy alta",5,"")))))</f>
        <v>3</v>
      </c>
      <c r="AI12" s="94">
        <f>IF(OR($Z12="Preventivo",$Z12="Detectivo"),($Q11-($Q11*($AC12+$AA12))),$Q11)</f>
        <v>0.48</v>
      </c>
      <c r="AJ12" s="94" t="str">
        <f>IF(OR(R11="",Z12="",AB12=""),"",IF(AL12&lt;=20%,"Leve",IF(AL12&lt;=40%,"Menor",IF(AL12&lt;=60%,"Moderado",IF(AL12&lt;=80%,"Mayor","Catastrófico")))))</f>
        <v>Moderado</v>
      </c>
      <c r="AK12" s="83">
        <f t="shared" ref="AK12:AK16" si="6">IF($AJ12="Leve",1,IF($AJ12="Menor",2,IF($AJ12="Moderado",3,IF($AJ12="Mayor",4,IF($AJ12="Catastrófico",5,"")))))</f>
        <v>3</v>
      </c>
      <c r="AL12" s="94">
        <f>IF($Z12="Correctivo",($T11-($T11*($AC12+$AA12))),$T11)</f>
        <v>0.6</v>
      </c>
      <c r="AM12" s="95">
        <f t="shared" ref="AM12:AM16" si="7">IF(OR(AH12="",AK12=""),"",AH12*AK12)</f>
        <v>9</v>
      </c>
      <c r="AN12" s="811"/>
      <c r="AO12" s="813"/>
      <c r="AP12" s="287" t="s">
        <v>428</v>
      </c>
      <c r="AQ12" s="287" t="s">
        <v>429</v>
      </c>
      <c r="AR12" s="287">
        <v>2</v>
      </c>
      <c r="AS12" s="287" t="s">
        <v>430</v>
      </c>
      <c r="AT12" s="288">
        <v>44805</v>
      </c>
      <c r="AU12" s="288">
        <v>45169</v>
      </c>
      <c r="AV12" s="287" t="s">
        <v>431</v>
      </c>
      <c r="AW12" s="352">
        <v>44895</v>
      </c>
      <c r="AX12" s="366" t="s">
        <v>848</v>
      </c>
      <c r="AY12" s="355">
        <v>0</v>
      </c>
      <c r="AZ12" s="393">
        <f t="shared" ref="AZ12:AZ16" si="8">IF(AY12="","",IF(OR(AR12=0,AR12="",AW12=""),"",(AY12*100%)/AR12))</f>
        <v>0</v>
      </c>
      <c r="BA12" s="395" t="str">
        <f t="shared" ref="BA12:BA16" si="9">IF(AY12="","",IF(AW12&lt;AU12,IF(AZ12=0%,"SIN INICIAR",IF(AZ12=100%,"TERMINADA",IF(AZ12&gt;0%,"EN PROCESO")))))</f>
        <v>SIN INICIAR</v>
      </c>
      <c r="BB12" s="417" t="s">
        <v>881</v>
      </c>
      <c r="BC12" s="390" t="s">
        <v>809</v>
      </c>
    </row>
    <row r="13" spans="1:55" ht="159" customHeight="1">
      <c r="A13" s="100" t="s">
        <v>23</v>
      </c>
      <c r="B13" s="101" t="s">
        <v>420</v>
      </c>
      <c r="C13" s="103" t="s">
        <v>339</v>
      </c>
      <c r="D13" s="103" t="s">
        <v>340</v>
      </c>
      <c r="E13" s="101" t="s">
        <v>15</v>
      </c>
      <c r="F13" s="101" t="s">
        <v>421</v>
      </c>
      <c r="G13" s="730"/>
      <c r="H13" s="730"/>
      <c r="I13" s="780"/>
      <c r="J13" s="780"/>
      <c r="K13" s="780"/>
      <c r="L13" s="730"/>
      <c r="M13" s="730"/>
      <c r="N13" s="853"/>
      <c r="O13" s="833"/>
      <c r="P13" s="835"/>
      <c r="Q13" s="824"/>
      <c r="R13" s="730"/>
      <c r="S13" s="835"/>
      <c r="T13" s="824"/>
      <c r="U13" s="835"/>
      <c r="V13" s="818"/>
      <c r="W13" s="233" t="s">
        <v>432</v>
      </c>
      <c r="X13" s="103" t="s">
        <v>435</v>
      </c>
      <c r="Y13" s="103" t="s">
        <v>436</v>
      </c>
      <c r="Z13" s="103" t="s">
        <v>170</v>
      </c>
      <c r="AA13" s="111">
        <f t="shared" si="3"/>
        <v>0.25</v>
      </c>
      <c r="AB13" s="112" t="s">
        <v>175</v>
      </c>
      <c r="AC13" s="111">
        <f t="shared" si="4"/>
        <v>0.15</v>
      </c>
      <c r="AD13" s="112" t="s">
        <v>179</v>
      </c>
      <c r="AE13" s="112" t="s">
        <v>180</v>
      </c>
      <c r="AF13" s="113" t="s">
        <v>183</v>
      </c>
      <c r="AG13" s="93" t="str">
        <f>IF(OR(O11="",Z13="",AB13=""),"",IF(AI13&lt;=20%,"Muy baja",IF(AI13&lt;=40%,"Baja",IF(AI13&lt;=60%,"Media",IF(AI13&lt;=80%,"Alta","Muy alta")))))</f>
        <v>Media</v>
      </c>
      <c r="AH13" s="83">
        <f t="shared" si="5"/>
        <v>3</v>
      </c>
      <c r="AI13" s="94">
        <f>IF(OR($Z13="Preventivo",$Z13="Detectivo"),($Q11-($Q11*($AC13+$AA13))),$Q11)</f>
        <v>0.48</v>
      </c>
      <c r="AJ13" s="94" t="str">
        <f>IF(OR(R11="",Z13="",AB13=""),"",IF(AL13&lt;=20%,"Leve",IF(AL13&lt;=40%,"Menor",IF(AL13&lt;=60%,"Moderado",IF(AL13&lt;=80%,"Mayor","Catastrófico")))))</f>
        <v>Moderado</v>
      </c>
      <c r="AK13" s="83">
        <f t="shared" si="6"/>
        <v>3</v>
      </c>
      <c r="AL13" s="94">
        <f>IF($Z13="Correctivo",($T11-($T11*($AC13+$AA13))),$T11)</f>
        <v>0.6</v>
      </c>
      <c r="AM13" s="95">
        <f t="shared" si="7"/>
        <v>9</v>
      </c>
      <c r="AN13" s="812"/>
      <c r="AO13" s="814"/>
      <c r="AP13" s="287" t="s">
        <v>428</v>
      </c>
      <c r="AQ13" s="287" t="s">
        <v>429</v>
      </c>
      <c r="AR13" s="287">
        <v>2</v>
      </c>
      <c r="AS13" s="287" t="s">
        <v>430</v>
      </c>
      <c r="AT13" s="288">
        <v>44805</v>
      </c>
      <c r="AU13" s="288">
        <v>45169</v>
      </c>
      <c r="AV13" s="287" t="s">
        <v>431</v>
      </c>
      <c r="AW13" s="352">
        <v>44895</v>
      </c>
      <c r="AX13" s="366" t="s">
        <v>848</v>
      </c>
      <c r="AY13" s="355">
        <v>0</v>
      </c>
      <c r="AZ13" s="393">
        <f t="shared" si="8"/>
        <v>0</v>
      </c>
      <c r="BA13" s="395" t="str">
        <f t="shared" si="9"/>
        <v>SIN INICIAR</v>
      </c>
      <c r="BB13" s="417" t="s">
        <v>881</v>
      </c>
      <c r="BC13" s="390" t="s">
        <v>809</v>
      </c>
    </row>
    <row r="14" spans="1:55" ht="149.4" customHeight="1">
      <c r="A14" s="100" t="s">
        <v>23</v>
      </c>
      <c r="B14" s="101" t="s">
        <v>420</v>
      </c>
      <c r="C14" s="103" t="s">
        <v>339</v>
      </c>
      <c r="D14" s="103" t="s">
        <v>340</v>
      </c>
      <c r="E14" s="101" t="s">
        <v>15</v>
      </c>
      <c r="F14" s="101" t="s">
        <v>421</v>
      </c>
      <c r="G14" s="731" t="s">
        <v>117</v>
      </c>
      <c r="H14" s="731" t="s">
        <v>219</v>
      </c>
      <c r="I14" s="779" t="s">
        <v>437</v>
      </c>
      <c r="J14" s="779" t="s">
        <v>882</v>
      </c>
      <c r="K14" s="779" t="s">
        <v>438</v>
      </c>
      <c r="L14" s="731" t="s">
        <v>122</v>
      </c>
      <c r="M14" s="731" t="s">
        <v>140</v>
      </c>
      <c r="N14" s="836" t="s">
        <v>128</v>
      </c>
      <c r="O14" s="831" t="s">
        <v>157</v>
      </c>
      <c r="P14" s="799">
        <f t="shared" ref="P14:P16" si="10">IF($O14="Muy baja",1,IF($O14="Baja",2,IF($O14="Media",3,IF($O14="Alta",4,IF($O14="Muy alta",5,"")))))</f>
        <v>3</v>
      </c>
      <c r="Q14" s="801">
        <f t="shared" ref="Q14:Q16" si="11">IF($O14="Muy baja",20%,IF($O14="Baja",40%,IF($O14="Media",60%,IF($O14="Alta",80%,IF($O14="Muy alta",100%,"")))))</f>
        <v>0.6</v>
      </c>
      <c r="R14" s="731" t="s">
        <v>24</v>
      </c>
      <c r="S14" s="799">
        <f t="shared" ref="S14:S16" si="12">IF($R14="Leve",1,IF($R14="Menor",2,IF($R14="Moderado",3,IF($R14="Mayor",4,IF($R14="Catastrófico",5,"")))))</f>
        <v>3</v>
      </c>
      <c r="T14" s="801">
        <f t="shared" ref="T14:T16" si="13">IF($R14="Leve",20%,IF($R14="Menor",40%,IF($R14="Moderado",60%,IF($R14="Mayor",80%,IF($R14="Catastrófico",100%,"")))))</f>
        <v>0.6</v>
      </c>
      <c r="U14" s="799">
        <f t="shared" ref="U14:U16" si="14">IF(OR(P14="",S14=""),"",P14*S14)</f>
        <v>9</v>
      </c>
      <c r="V14" s="803" t="str">
        <f t="shared" ref="V14:V16" si="15">IF(U14="","",IF(U14&lt;=2,"BAJA",IF(U14&lt;=6,"MODERADA",IF(U14&lt;=12,"ALTA","EXTREMA"))))</f>
        <v>ALTA</v>
      </c>
      <c r="W14" s="233" t="s">
        <v>432</v>
      </c>
      <c r="X14" s="103" t="s">
        <v>439</v>
      </c>
      <c r="Y14" s="103" t="s">
        <v>436</v>
      </c>
      <c r="Z14" s="103" t="s">
        <v>170</v>
      </c>
      <c r="AA14" s="111">
        <f t="shared" si="3"/>
        <v>0.25</v>
      </c>
      <c r="AB14" s="112" t="s">
        <v>175</v>
      </c>
      <c r="AC14" s="111">
        <f t="shared" si="4"/>
        <v>0.15</v>
      </c>
      <c r="AD14" s="112" t="s">
        <v>179</v>
      </c>
      <c r="AE14" s="112" t="s">
        <v>180</v>
      </c>
      <c r="AF14" s="113" t="s">
        <v>183</v>
      </c>
      <c r="AG14" s="93" t="str">
        <f t="shared" ref="AG14:AG16" si="16">IF(OR(O14="",Z14="",AB14=""),"",IF(AI14&lt;=20%,"Muy baja",IF(AI14&lt;=40%,"Baja",IF(AI14&lt;=60%,"Media",IF(AI14&lt;=80%,"Alta","Muy alta")))))</f>
        <v>Baja</v>
      </c>
      <c r="AH14" s="83">
        <f t="shared" si="5"/>
        <v>2</v>
      </c>
      <c r="AI14" s="94">
        <f t="shared" ref="AI14:AI16" si="17">IF(OR($Z14="Preventivo",$Z14="Detectivo"),($Q14-($Q14*($AC14+$AA14))),$Q14)</f>
        <v>0.36</v>
      </c>
      <c r="AJ14" s="94" t="str">
        <f t="shared" ref="AJ14:AJ16" si="18">IF(OR(R14="",Z14="",AB14=""),"",IF(AL14&lt;=20%,"Leve",IF(AL14&lt;=40%,"Menor",IF(AL14&lt;=60%,"Moderado",IF(AL14&lt;=80%,"Mayor","Catastrófico")))))</f>
        <v>Moderado</v>
      </c>
      <c r="AK14" s="83">
        <f t="shared" si="6"/>
        <v>3</v>
      </c>
      <c r="AL14" s="94">
        <f t="shared" ref="AL14:AL16" si="19">IF($Z14="Correctivo",($T14-($T14*($AC14+$AA14))),$T14)</f>
        <v>0.6</v>
      </c>
      <c r="AM14" s="95">
        <f t="shared" si="7"/>
        <v>6</v>
      </c>
      <c r="AN14" s="805" t="str">
        <f t="shared" ref="AN14:AN16" si="20">IF(AM14="","",IF(AM14&lt;=2,"BAJA",IF(AM14&lt;=6,"MODERADA",IF(AM14&lt;=12,"ALTA","EXTREMA"))))</f>
        <v>MODERADA</v>
      </c>
      <c r="AO14" s="807" t="str">
        <f t="shared" ref="AO14:AO16" si="21">IF(AN14="","",IF(AN14="Baja","Asumir el Riesgo.",IF(AN14="Moderada","Asumir o reducir el Riesgo.",IF(AN14="Alta","Reducir el Riesgo, Evitar, Compartir o Transferir (pronta atención).",IF(AN14="Extrema","Reducir el Riesgo, Evitar o Compartir (Se requiere acción inmediata).","")))))</f>
        <v>Asumir o reducir el Riesgo.</v>
      </c>
      <c r="AP14" s="287" t="s">
        <v>428</v>
      </c>
      <c r="AQ14" s="287" t="s">
        <v>429</v>
      </c>
      <c r="AR14" s="287">
        <v>2</v>
      </c>
      <c r="AS14" s="287" t="s">
        <v>430</v>
      </c>
      <c r="AT14" s="288">
        <v>44805</v>
      </c>
      <c r="AU14" s="288">
        <v>45169</v>
      </c>
      <c r="AV14" s="287" t="s">
        <v>431</v>
      </c>
      <c r="AW14" s="352">
        <v>44895</v>
      </c>
      <c r="AX14" s="366" t="s">
        <v>848</v>
      </c>
      <c r="AY14" s="355">
        <v>0</v>
      </c>
      <c r="AZ14" s="393">
        <f t="shared" si="8"/>
        <v>0</v>
      </c>
      <c r="BA14" s="395" t="str">
        <f t="shared" si="9"/>
        <v>SIN INICIAR</v>
      </c>
      <c r="BB14" s="417" t="s">
        <v>881</v>
      </c>
      <c r="BC14" s="390" t="s">
        <v>809</v>
      </c>
    </row>
    <row r="15" spans="1:55" ht="165.75" customHeight="1">
      <c r="A15" s="100" t="s">
        <v>23</v>
      </c>
      <c r="B15" s="101" t="s">
        <v>420</v>
      </c>
      <c r="C15" s="103" t="s">
        <v>339</v>
      </c>
      <c r="D15" s="103" t="s">
        <v>340</v>
      </c>
      <c r="E15" s="101" t="s">
        <v>15</v>
      </c>
      <c r="F15" s="101" t="s">
        <v>421</v>
      </c>
      <c r="G15" s="730"/>
      <c r="H15" s="730"/>
      <c r="I15" s="780"/>
      <c r="J15" s="780"/>
      <c r="K15" s="780"/>
      <c r="L15" s="730"/>
      <c r="M15" s="730"/>
      <c r="N15" s="853"/>
      <c r="O15" s="833"/>
      <c r="P15" s="835"/>
      <c r="Q15" s="824"/>
      <c r="R15" s="730"/>
      <c r="S15" s="835"/>
      <c r="T15" s="824"/>
      <c r="U15" s="835"/>
      <c r="V15" s="818"/>
      <c r="W15" s="233" t="s">
        <v>432</v>
      </c>
      <c r="X15" s="103" t="s">
        <v>433</v>
      </c>
      <c r="Y15" s="103" t="s">
        <v>440</v>
      </c>
      <c r="Z15" s="103" t="s">
        <v>170</v>
      </c>
      <c r="AA15" s="111">
        <f t="shared" si="3"/>
        <v>0.25</v>
      </c>
      <c r="AB15" s="112" t="s">
        <v>175</v>
      </c>
      <c r="AC15" s="111">
        <f t="shared" si="4"/>
        <v>0.15</v>
      </c>
      <c r="AD15" s="112" t="s">
        <v>179</v>
      </c>
      <c r="AE15" s="112" t="s">
        <v>180</v>
      </c>
      <c r="AF15" s="113" t="s">
        <v>183</v>
      </c>
      <c r="AG15" s="93" t="str">
        <f>IF(OR(O14="",Z15="",AB15=""),"",IF(AI15&lt;=20%,"Muy baja",IF(AI15&lt;=40%,"Baja",IF(AI15&lt;=60%,"Media",IF(AI15&lt;=80%,"Alta","Muy alta")))))</f>
        <v>Baja</v>
      </c>
      <c r="AH15" s="83">
        <f t="shared" si="5"/>
        <v>2</v>
      </c>
      <c r="AI15" s="94">
        <f>IF(OR($Z15="Preventivo",$Z15="Detectivo"),($Q14-($Q14*($AC15+$AA15))),$Q14)</f>
        <v>0.36</v>
      </c>
      <c r="AJ15" s="94" t="str">
        <f>IF(OR(R14="",Z15="",AB15=""),"",IF(AL15&lt;=20%,"Leve",IF(AL15&lt;=40%,"Menor",IF(AL15&lt;=60%,"Moderado",IF(AL15&lt;=80%,"Mayor","Catastrófico")))))</f>
        <v>Moderado</v>
      </c>
      <c r="AK15" s="83">
        <f t="shared" si="6"/>
        <v>3</v>
      </c>
      <c r="AL15" s="94">
        <f>IF($Z15="Correctivo",($T14-($T14*($AC15+$AA15))),$T14)</f>
        <v>0.6</v>
      </c>
      <c r="AM15" s="95">
        <f t="shared" si="7"/>
        <v>6</v>
      </c>
      <c r="AN15" s="812"/>
      <c r="AO15" s="814"/>
      <c r="AP15" s="287" t="s">
        <v>428</v>
      </c>
      <c r="AQ15" s="287" t="s">
        <v>429</v>
      </c>
      <c r="AR15" s="287">
        <v>2</v>
      </c>
      <c r="AS15" s="287" t="s">
        <v>430</v>
      </c>
      <c r="AT15" s="288">
        <v>44805</v>
      </c>
      <c r="AU15" s="288">
        <v>45169</v>
      </c>
      <c r="AV15" s="287" t="s">
        <v>431</v>
      </c>
      <c r="AW15" s="352">
        <v>44895</v>
      </c>
      <c r="AX15" s="366" t="s">
        <v>848</v>
      </c>
      <c r="AY15" s="355">
        <v>0</v>
      </c>
      <c r="AZ15" s="393">
        <f t="shared" si="8"/>
        <v>0</v>
      </c>
      <c r="BA15" s="395" t="str">
        <f t="shared" si="9"/>
        <v>SIN INICIAR</v>
      </c>
      <c r="BB15" s="417" t="s">
        <v>881</v>
      </c>
      <c r="BC15" s="390" t="s">
        <v>809</v>
      </c>
    </row>
    <row r="16" spans="1:55" ht="139.5" customHeight="1" thickBot="1">
      <c r="A16" s="235" t="s">
        <v>23</v>
      </c>
      <c r="B16" s="236" t="s">
        <v>420</v>
      </c>
      <c r="C16" s="237" t="s">
        <v>339</v>
      </c>
      <c r="D16" s="237" t="s">
        <v>340</v>
      </c>
      <c r="E16" s="236" t="s">
        <v>94</v>
      </c>
      <c r="F16" s="276" t="s">
        <v>441</v>
      </c>
      <c r="G16" s="236" t="s">
        <v>118</v>
      </c>
      <c r="H16" s="247" t="s">
        <v>219</v>
      </c>
      <c r="I16" s="247" t="s">
        <v>328</v>
      </c>
      <c r="J16" s="247" t="s">
        <v>883</v>
      </c>
      <c r="K16" s="247" t="s">
        <v>884</v>
      </c>
      <c r="L16" s="239" t="s">
        <v>122</v>
      </c>
      <c r="M16" s="239" t="s">
        <v>140</v>
      </c>
      <c r="N16" s="277" t="s">
        <v>128</v>
      </c>
      <c r="O16" s="235" t="s">
        <v>25</v>
      </c>
      <c r="P16" s="204">
        <f t="shared" si="10"/>
        <v>4</v>
      </c>
      <c r="Q16" s="278">
        <f t="shared" si="11"/>
        <v>0.8</v>
      </c>
      <c r="R16" s="236" t="s">
        <v>27</v>
      </c>
      <c r="S16" s="204">
        <f t="shared" si="12"/>
        <v>4</v>
      </c>
      <c r="T16" s="278">
        <f t="shared" si="13"/>
        <v>0.8</v>
      </c>
      <c r="U16" s="204">
        <f t="shared" si="14"/>
        <v>16</v>
      </c>
      <c r="V16" s="279" t="str">
        <f t="shared" si="15"/>
        <v>EXTREMA</v>
      </c>
      <c r="W16" s="238" t="s">
        <v>442</v>
      </c>
      <c r="X16" s="239" t="s">
        <v>443</v>
      </c>
      <c r="Y16" s="239" t="s">
        <v>444</v>
      </c>
      <c r="Z16" s="239" t="s">
        <v>170</v>
      </c>
      <c r="AA16" s="240">
        <f t="shared" si="3"/>
        <v>0.25</v>
      </c>
      <c r="AB16" s="241" t="s">
        <v>175</v>
      </c>
      <c r="AC16" s="240">
        <f t="shared" si="4"/>
        <v>0.15</v>
      </c>
      <c r="AD16" s="241" t="s">
        <v>179</v>
      </c>
      <c r="AE16" s="241" t="s">
        <v>180</v>
      </c>
      <c r="AF16" s="242" t="s">
        <v>183</v>
      </c>
      <c r="AG16" s="243" t="str">
        <f t="shared" si="16"/>
        <v>Media</v>
      </c>
      <c r="AH16" s="244">
        <f t="shared" si="5"/>
        <v>3</v>
      </c>
      <c r="AI16" s="245">
        <f t="shared" si="17"/>
        <v>0.48</v>
      </c>
      <c r="AJ16" s="245" t="str">
        <f t="shared" si="18"/>
        <v>Mayor</v>
      </c>
      <c r="AK16" s="244">
        <f t="shared" si="6"/>
        <v>4</v>
      </c>
      <c r="AL16" s="245">
        <f t="shared" si="19"/>
        <v>0.8</v>
      </c>
      <c r="AM16" s="246">
        <f t="shared" si="7"/>
        <v>12</v>
      </c>
      <c r="AN16" s="205" t="str">
        <f t="shared" si="20"/>
        <v>ALTA</v>
      </c>
      <c r="AO16" s="280" t="str">
        <f t="shared" si="21"/>
        <v>Reducir el Riesgo, Evitar, Compartir o Transferir (pronta atención).</v>
      </c>
      <c r="AP16" s="281" t="s">
        <v>885</v>
      </c>
      <c r="AQ16" s="282" t="s">
        <v>445</v>
      </c>
      <c r="AR16" s="377">
        <v>2</v>
      </c>
      <c r="AS16" s="282" t="s">
        <v>336</v>
      </c>
      <c r="AT16" s="283">
        <v>44805</v>
      </c>
      <c r="AU16" s="283">
        <v>45169</v>
      </c>
      <c r="AV16" s="284" t="s">
        <v>446</v>
      </c>
      <c r="AW16" s="352">
        <v>44895</v>
      </c>
      <c r="AX16" s="103" t="s">
        <v>886</v>
      </c>
      <c r="AY16" s="355">
        <v>1</v>
      </c>
      <c r="AZ16" s="393">
        <f t="shared" si="8"/>
        <v>0.5</v>
      </c>
      <c r="BA16" s="397" t="str">
        <f t="shared" si="9"/>
        <v>EN PROCESO</v>
      </c>
      <c r="BB16" s="417" t="s">
        <v>826</v>
      </c>
      <c r="BC16" s="355" t="s">
        <v>809</v>
      </c>
    </row>
  </sheetData>
  <mergeCells count="88">
    <mergeCell ref="A1:B4"/>
    <mergeCell ref="AR9:AR10"/>
    <mergeCell ref="AG8:AO8"/>
    <mergeCell ref="AP8:AV8"/>
    <mergeCell ref="C1:AC4"/>
    <mergeCell ref="AD1:AE4"/>
    <mergeCell ref="AF1:AG4"/>
    <mergeCell ref="AH1:BB4"/>
    <mergeCell ref="O9:O10"/>
    <mergeCell ref="A6:B6"/>
    <mergeCell ref="A8:N8"/>
    <mergeCell ref="O8:V8"/>
    <mergeCell ref="W8:AF8"/>
    <mergeCell ref="A9:F9"/>
    <mergeCell ref="G9:G10"/>
    <mergeCell ref="H9:K9"/>
    <mergeCell ref="W9:Y9"/>
    <mergeCell ref="Z9:Z10"/>
    <mergeCell ref="AA9:AA10"/>
    <mergeCell ref="AB9:AF9"/>
    <mergeCell ref="AI9:AI10"/>
    <mergeCell ref="R9:R10"/>
    <mergeCell ref="S9:S10"/>
    <mergeCell ref="T9:T10"/>
    <mergeCell ref="U9:U10"/>
    <mergeCell ref="V9:V10"/>
    <mergeCell ref="AV9:AV10"/>
    <mergeCell ref="AO9:AO10"/>
    <mergeCell ref="AP9:AP10"/>
    <mergeCell ref="AQ9:AQ10"/>
    <mergeCell ref="AS9:AS10"/>
    <mergeCell ref="AT9:AU9"/>
    <mergeCell ref="AN9:AN10"/>
    <mergeCell ref="AH9:AH10"/>
    <mergeCell ref="G11:G13"/>
    <mergeCell ref="H11:H13"/>
    <mergeCell ref="I11:I13"/>
    <mergeCell ref="J11:J13"/>
    <mergeCell ref="K11:K13"/>
    <mergeCell ref="AJ9:AJ10"/>
    <mergeCell ref="AK9:AK10"/>
    <mergeCell ref="AL9:AL10"/>
    <mergeCell ref="AM9:AM10"/>
    <mergeCell ref="L9:M9"/>
    <mergeCell ref="N9:N10"/>
    <mergeCell ref="AG9:AG10"/>
    <mergeCell ref="P9:P10"/>
    <mergeCell ref="Q9:Q10"/>
    <mergeCell ref="AO11:AO13"/>
    <mergeCell ref="P11:P13"/>
    <mergeCell ref="Q11:Q13"/>
    <mergeCell ref="R11:R13"/>
    <mergeCell ref="S11:S13"/>
    <mergeCell ref="T11:T13"/>
    <mergeCell ref="U11:U13"/>
    <mergeCell ref="L14:L15"/>
    <mergeCell ref="M14:M15"/>
    <mergeCell ref="N14:N15"/>
    <mergeCell ref="V11:V13"/>
    <mergeCell ref="AN11:AN13"/>
    <mergeCell ref="U14:U15"/>
    <mergeCell ref="V14:V15"/>
    <mergeCell ref="AN14:AN15"/>
    <mergeCell ref="L11:L13"/>
    <mergeCell ref="M11:M13"/>
    <mergeCell ref="N11:N13"/>
    <mergeCell ref="O11:O13"/>
    <mergeCell ref="G14:G15"/>
    <mergeCell ref="H14:H15"/>
    <mergeCell ref="I14:I15"/>
    <mergeCell ref="J14:J15"/>
    <mergeCell ref="K14:K15"/>
    <mergeCell ref="AO14:AO15"/>
    <mergeCell ref="O14:O15"/>
    <mergeCell ref="P14:P15"/>
    <mergeCell ref="Q14:Q15"/>
    <mergeCell ref="R14:R15"/>
    <mergeCell ref="S14:S15"/>
    <mergeCell ref="T14:T15"/>
    <mergeCell ref="BC1:BC4"/>
    <mergeCell ref="AW8:BC8"/>
    <mergeCell ref="AW9:AW10"/>
    <mergeCell ref="AX9:AX10"/>
    <mergeCell ref="AY9:AY10"/>
    <mergeCell ref="AZ9:AZ10"/>
    <mergeCell ref="BA9:BA10"/>
    <mergeCell ref="BB9:BB10"/>
    <mergeCell ref="BC9:BC10"/>
  </mergeCells>
  <conditionalFormatting sqref="V14 V11 V16">
    <cfRule type="containsText" dxfId="149" priority="1" operator="containsText" text="ALTA">
      <formula>NOT(ISERROR(SEARCH("ALTA",V11)))</formula>
    </cfRule>
    <cfRule type="containsText" dxfId="148" priority="2" operator="containsText" text="EXTREMA">
      <formula>NOT(ISERROR(SEARCH("EXTREMA",V11)))</formula>
    </cfRule>
    <cfRule type="containsText" dxfId="147" priority="3" operator="containsText" text="ALTA">
      <formula>NOT(ISERROR(SEARCH("ALTA",V11)))</formula>
    </cfRule>
    <cfRule type="containsText" dxfId="146" priority="4" operator="containsText" text="MODERADA">
      <formula>NOT(ISERROR(SEARCH("MODERADA",V11)))</formula>
    </cfRule>
    <cfRule type="containsText" dxfId="145" priority="5" operator="containsText" text="BAJA">
      <formula>NOT(ISERROR(SEARCH("BAJA",V11)))</formula>
    </cfRule>
    <cfRule type="colorScale" priority="6">
      <colorScale>
        <cfvo type="num" val="1"/>
        <cfvo type="num" val="2"/>
        <cfvo type="num" val="5"/>
        <color rgb="FFF8696B"/>
        <color rgb="FFFFEB84"/>
        <color rgb="FF63BE7B"/>
      </colorScale>
    </cfRule>
    <cfRule type="colorScale" priority="7">
      <colorScale>
        <cfvo type="min"/>
        <cfvo type="percentile" val="50"/>
        <cfvo type="max"/>
        <color rgb="FFF8696B"/>
        <color rgb="FFFFEB84"/>
        <color rgb="FF63BE7B"/>
      </colorScale>
    </cfRule>
  </conditionalFormatting>
  <conditionalFormatting sqref="V14 V11 V16">
    <cfRule type="containsText" dxfId="144" priority="8" operator="containsText" text="ALTA">
      <formula>NOT(ISERROR(SEARCH("ALTA",V11)))</formula>
    </cfRule>
    <cfRule type="containsText" dxfId="143" priority="9" operator="containsText" text="EXTREMA">
      <formula>NOT(ISERROR(SEARCH("EXTREMA",V11)))</formula>
    </cfRule>
    <cfRule type="containsText" dxfId="142" priority="10" operator="containsText" text="ALTA">
      <formula>NOT(ISERROR(SEARCH("ALTA",V11)))</formula>
    </cfRule>
    <cfRule type="containsText" dxfId="141" priority="11" operator="containsText" text="MODERADA">
      <formula>NOT(ISERROR(SEARCH("MODERADA",V11)))</formula>
    </cfRule>
    <cfRule type="containsText" dxfId="140" priority="12" operator="containsText" text="BAJA">
      <formula>NOT(ISERROR(SEARCH("BAJA",V11)))</formula>
    </cfRule>
    <cfRule type="colorScale" priority="13">
      <colorScale>
        <cfvo type="num" val="1"/>
        <cfvo type="num" val="2"/>
        <cfvo type="num" val="5"/>
        <color rgb="FFF8696B"/>
        <color rgb="FFFFEB84"/>
        <color rgb="FF63BE7B"/>
      </colorScale>
    </cfRule>
    <cfRule type="colorScale" priority="14">
      <colorScale>
        <cfvo type="min"/>
        <cfvo type="percentile" val="50"/>
        <cfvo type="max"/>
        <color rgb="FFF8696B"/>
        <color rgb="FFFFEB84"/>
        <color rgb="FF63BE7B"/>
      </colorScale>
    </cfRule>
  </conditionalFormatting>
  <conditionalFormatting sqref="AN14 AN11 AN16">
    <cfRule type="containsText" dxfId="139" priority="15" operator="containsText" text="ALTA">
      <formula>NOT(ISERROR(SEARCH("ALTA",AN11)))</formula>
    </cfRule>
    <cfRule type="containsText" dxfId="138" priority="16" operator="containsText" text="EXTREMA">
      <formula>NOT(ISERROR(SEARCH("EXTREMA",AN11)))</formula>
    </cfRule>
    <cfRule type="containsText" dxfId="137" priority="17" operator="containsText" text="ALTA">
      <formula>NOT(ISERROR(SEARCH("ALTA",AN11)))</formula>
    </cfRule>
    <cfRule type="containsText" dxfId="136" priority="18" operator="containsText" text="MODERADA">
      <formula>NOT(ISERROR(SEARCH("MODERADA",AN11)))</formula>
    </cfRule>
    <cfRule type="containsText" dxfId="135" priority="19" operator="containsText" text="BAJA">
      <formula>NOT(ISERROR(SEARCH("BAJA",AN11)))</formula>
    </cfRule>
    <cfRule type="colorScale" priority="20">
      <colorScale>
        <cfvo type="num" val="1"/>
        <cfvo type="num" val="2"/>
        <cfvo type="num" val="5"/>
        <color rgb="FFF8696B"/>
        <color rgb="FFFFEB84"/>
        <color rgb="FF63BE7B"/>
      </colorScale>
    </cfRule>
    <cfRule type="colorScale" priority="21">
      <colorScale>
        <cfvo type="min"/>
        <cfvo type="percentile" val="50"/>
        <cfvo type="max"/>
        <color rgb="FFF8696B"/>
        <color rgb="FFFFEB84"/>
        <color rgb="FF63BE7B"/>
      </colorScale>
    </cfRule>
  </conditionalFormatting>
  <conditionalFormatting sqref="AN14 AN11 AN16">
    <cfRule type="containsText" dxfId="134" priority="22" operator="containsText" text="ALTA">
      <formula>NOT(ISERROR(SEARCH("ALTA",AN11)))</formula>
    </cfRule>
    <cfRule type="containsText" dxfId="133" priority="23" operator="containsText" text="EXTREMA">
      <formula>NOT(ISERROR(SEARCH("EXTREMA",AN11)))</formula>
    </cfRule>
    <cfRule type="containsText" dxfId="132" priority="24" operator="containsText" text="ALTA">
      <formula>NOT(ISERROR(SEARCH("ALTA",AN11)))</formula>
    </cfRule>
    <cfRule type="containsText" dxfId="131" priority="25" operator="containsText" text="MODERADA">
      <formula>NOT(ISERROR(SEARCH("MODERADA",AN11)))</formula>
    </cfRule>
    <cfRule type="containsText" dxfId="130" priority="26" operator="containsText" text="BAJA">
      <formula>NOT(ISERROR(SEARCH("BAJA",AN11)))</formula>
    </cfRule>
    <cfRule type="colorScale" priority="27">
      <colorScale>
        <cfvo type="num" val="1"/>
        <cfvo type="num" val="2"/>
        <cfvo type="num" val="5"/>
        <color rgb="FFF8696B"/>
        <color rgb="FFFFEB84"/>
        <color rgb="FF63BE7B"/>
      </colorScale>
    </cfRule>
    <cfRule type="colorScale" priority="28">
      <colorScale>
        <cfvo type="min"/>
        <cfvo type="percentile" val="50"/>
        <cfvo type="max"/>
        <color rgb="FFF8696B"/>
        <color rgb="FFFFEB84"/>
        <color rgb="FF63BE7B"/>
      </colorScale>
    </cfRule>
  </conditionalFormatting>
  <dataValidations count="5">
    <dataValidation type="list" allowBlank="1" showInputMessage="1" showErrorMessage="1" sqref="M11 M14 M16" xr:uid="{213370E7-6557-484A-AF02-89DCF97F9EC3}">
      <formula1>INDIRECT(L11)</formula1>
    </dataValidation>
    <dataValidation type="list" allowBlank="1" showInputMessage="1" showErrorMessage="1" sqref="B11:B16" xr:uid="{F7BFB41D-3CFE-4A68-AF22-199DB3A3719D}">
      <formula1>Procesos</formula1>
    </dataValidation>
    <dataValidation type="list" allowBlank="1" showInputMessage="1" showErrorMessage="1" sqref="A11:A16" xr:uid="{B1D598C7-5550-437D-8282-F242DA504C91}">
      <formula1>Macroprocesos</formula1>
    </dataValidation>
    <dataValidation type="list" allowBlank="1" showInputMessage="1" showErrorMessage="1" sqref="R11 R14 R16" xr:uid="{07F69C18-4276-4ED6-B7DC-5694F9B59A00}">
      <formula1>Impacto</formula1>
    </dataValidation>
    <dataValidation type="list" allowBlank="1" showInputMessage="1" showErrorMessage="1" sqref="O11 O14 O16" xr:uid="{284AB212-5C81-4005-AF46-2DA70D9EA028}">
      <formula1>Frecuencia</formula1>
    </dataValidation>
  </dataValidations>
  <printOptions horizontalCentered="1"/>
  <pageMargins left="0.11" right="0.13" top="0.27559055118110237" bottom="0.32" header="0.19685039370078741" footer="0.17"/>
  <pageSetup paperSize="281" scale="60" pageOrder="overThenDown"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A22DC93-137F-459A-BCB7-A3EB04932E6D}">
          <x14:formula1>
            <xm:f>'D:\Users\Jizeth\Downloads\[20221130_SEGUIMIENTO MRG_2SEG2022_DR.xlsx]Datos'!#REF!</xm:f>
          </x14:formula1>
          <xm:sqref>AY11:AY16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E1D67-9D57-4C90-9751-A8DD4235F675}">
  <sheetPr codeName="Hoja14"/>
  <dimension ref="A1:BC11"/>
  <sheetViews>
    <sheetView zoomScaleNormal="100" zoomScaleSheetLayoutView="85" workbookViewId="0">
      <selection activeCell="A11" sqref="A11"/>
    </sheetView>
  </sheetViews>
  <sheetFormatPr baseColWidth="10" defaultColWidth="11.44140625" defaultRowHeight="10.199999999999999"/>
  <cols>
    <col min="1" max="1" width="14.44140625" style="64" customWidth="1"/>
    <col min="2" max="2" width="15.6640625" style="64" customWidth="1"/>
    <col min="3" max="3" width="36.88671875" style="64" customWidth="1"/>
    <col min="4" max="4" width="38.109375" style="64" customWidth="1"/>
    <col min="5" max="5" width="10.44140625" style="64" customWidth="1"/>
    <col min="6" max="6" width="13.109375" style="64" customWidth="1"/>
    <col min="7" max="7" width="14.44140625" style="64" customWidth="1"/>
    <col min="8" max="8" width="11.6640625" style="64" customWidth="1"/>
    <col min="9" max="11" width="20.5546875" style="64" customWidth="1"/>
    <col min="12" max="14" width="14.33203125" style="64" customWidth="1"/>
    <col min="15" max="15" width="12.6640625" style="64" customWidth="1"/>
    <col min="16" max="16" width="4.33203125" style="64" customWidth="1"/>
    <col min="17" max="17" width="6.109375" style="64" customWidth="1"/>
    <col min="18" max="18" width="15" style="64" customWidth="1"/>
    <col min="19" max="19" width="4.33203125" style="64" customWidth="1"/>
    <col min="20" max="20" width="5.33203125" style="64" customWidth="1"/>
    <col min="21" max="22" width="12.6640625" style="64" customWidth="1"/>
    <col min="23" max="23" width="21.5546875" style="64" customWidth="1"/>
    <col min="24" max="24" width="32.88671875" style="64" customWidth="1"/>
    <col min="25" max="25" width="40.88671875" style="64" customWidth="1"/>
    <col min="26" max="26" width="9.33203125" style="64" customWidth="1"/>
    <col min="27" max="27" width="11" style="64" customWidth="1"/>
    <col min="28" max="29" width="16.6640625" style="64" customWidth="1"/>
    <col min="30" max="30" width="15.6640625" style="64" customWidth="1"/>
    <col min="31" max="31" width="13.109375" style="64" customWidth="1"/>
    <col min="32" max="32" width="11.6640625" style="64" customWidth="1"/>
    <col min="33" max="33" width="13.44140625" style="64" customWidth="1"/>
    <col min="34" max="35" width="5.44140625" style="64" customWidth="1"/>
    <col min="36" max="36" width="12.44140625" style="64" customWidth="1"/>
    <col min="37" max="38" width="5.44140625" style="64" customWidth="1"/>
    <col min="39" max="39" width="12.88671875" style="64" customWidth="1"/>
    <col min="40" max="40" width="13.109375" style="64" customWidth="1"/>
    <col min="41" max="41" width="14" style="64" customWidth="1"/>
    <col min="42" max="42" width="40" style="64" customWidth="1"/>
    <col min="43" max="43" width="28.44140625" style="64" customWidth="1"/>
    <col min="44" max="44" width="15.6640625" style="64" customWidth="1"/>
    <col min="45" max="45" width="17.6640625" style="64" customWidth="1"/>
    <col min="46" max="47" width="16.5546875" style="64" customWidth="1"/>
    <col min="48" max="48" width="22.44140625" style="64" customWidth="1"/>
    <col min="49" max="49" width="17.6640625" style="64" customWidth="1"/>
    <col min="50" max="50" width="40.6640625" style="64" customWidth="1"/>
    <col min="51" max="53" width="17.6640625" style="64" customWidth="1"/>
    <col min="54" max="54" width="61.6640625" style="64" customWidth="1"/>
    <col min="55" max="55" width="17.6640625" style="64" customWidth="1"/>
    <col min="56" max="16384" width="11.44140625" style="64"/>
  </cols>
  <sheetData>
    <row r="1" spans="1:55" s="143" customFormat="1" ht="18" customHeight="1">
      <c r="A1" s="624"/>
      <c r="B1" s="625"/>
      <c r="C1" s="451" t="s">
        <v>688</v>
      </c>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3"/>
      <c r="AD1" s="631"/>
      <c r="AE1" s="632"/>
      <c r="AF1" s="631"/>
      <c r="AG1" s="632"/>
      <c r="AH1" s="451" t="s">
        <v>688</v>
      </c>
      <c r="AI1" s="540"/>
      <c r="AJ1" s="540"/>
      <c r="AK1" s="540"/>
      <c r="AL1" s="540"/>
      <c r="AM1" s="540"/>
      <c r="AN1" s="540"/>
      <c r="AO1" s="540"/>
      <c r="AP1" s="540"/>
      <c r="AQ1" s="540"/>
      <c r="AR1" s="540"/>
      <c r="AS1" s="540"/>
      <c r="AT1" s="540"/>
      <c r="AU1" s="540"/>
      <c r="AV1" s="540"/>
      <c r="AW1" s="540"/>
      <c r="AX1" s="540"/>
      <c r="AY1" s="540"/>
      <c r="AZ1" s="540"/>
      <c r="BA1" s="540"/>
      <c r="BB1" s="541"/>
      <c r="BC1" s="662"/>
    </row>
    <row r="2" spans="1:55" s="143" customFormat="1" ht="18" customHeight="1">
      <c r="A2" s="626"/>
      <c r="B2" s="627"/>
      <c r="C2" s="454"/>
      <c r="D2" s="455"/>
      <c r="E2" s="455"/>
      <c r="F2" s="455"/>
      <c r="G2" s="455"/>
      <c r="H2" s="455"/>
      <c r="I2" s="455"/>
      <c r="J2" s="455"/>
      <c r="K2" s="455"/>
      <c r="L2" s="455"/>
      <c r="M2" s="455"/>
      <c r="N2" s="455"/>
      <c r="O2" s="455"/>
      <c r="P2" s="455"/>
      <c r="Q2" s="455"/>
      <c r="R2" s="455"/>
      <c r="S2" s="455"/>
      <c r="T2" s="455"/>
      <c r="U2" s="455"/>
      <c r="V2" s="455"/>
      <c r="W2" s="455"/>
      <c r="X2" s="455"/>
      <c r="Y2" s="455"/>
      <c r="Z2" s="455"/>
      <c r="AA2" s="455"/>
      <c r="AB2" s="455"/>
      <c r="AC2" s="456"/>
      <c r="AD2" s="633"/>
      <c r="AE2" s="634"/>
      <c r="AF2" s="633"/>
      <c r="AG2" s="634"/>
      <c r="AH2" s="542"/>
      <c r="AI2" s="543"/>
      <c r="AJ2" s="543"/>
      <c r="AK2" s="543"/>
      <c r="AL2" s="543"/>
      <c r="AM2" s="543"/>
      <c r="AN2" s="543"/>
      <c r="AO2" s="543"/>
      <c r="AP2" s="543"/>
      <c r="AQ2" s="543"/>
      <c r="AR2" s="543"/>
      <c r="AS2" s="543"/>
      <c r="AT2" s="543"/>
      <c r="AU2" s="543"/>
      <c r="AV2" s="543"/>
      <c r="AW2" s="543"/>
      <c r="AX2" s="543"/>
      <c r="AY2" s="543"/>
      <c r="AZ2" s="543"/>
      <c r="BA2" s="543"/>
      <c r="BB2" s="544"/>
      <c r="BC2" s="663"/>
    </row>
    <row r="3" spans="1:55" s="143" customFormat="1" ht="18" customHeight="1">
      <c r="A3" s="626"/>
      <c r="B3" s="627"/>
      <c r="C3" s="454"/>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6"/>
      <c r="AD3" s="633"/>
      <c r="AE3" s="634"/>
      <c r="AF3" s="633"/>
      <c r="AG3" s="634"/>
      <c r="AH3" s="542"/>
      <c r="AI3" s="543"/>
      <c r="AJ3" s="543"/>
      <c r="AK3" s="543"/>
      <c r="AL3" s="543"/>
      <c r="AM3" s="543"/>
      <c r="AN3" s="543"/>
      <c r="AO3" s="543"/>
      <c r="AP3" s="543"/>
      <c r="AQ3" s="543"/>
      <c r="AR3" s="543"/>
      <c r="AS3" s="543"/>
      <c r="AT3" s="543"/>
      <c r="AU3" s="543"/>
      <c r="AV3" s="543"/>
      <c r="AW3" s="543"/>
      <c r="AX3" s="543"/>
      <c r="AY3" s="543"/>
      <c r="AZ3" s="543"/>
      <c r="BA3" s="543"/>
      <c r="BB3" s="544"/>
      <c r="BC3" s="663"/>
    </row>
    <row r="4" spans="1:55" s="143" customFormat="1" ht="18" customHeight="1" thickBot="1">
      <c r="A4" s="628"/>
      <c r="B4" s="629"/>
      <c r="C4" s="457"/>
      <c r="D4" s="458"/>
      <c r="E4" s="458"/>
      <c r="F4" s="458"/>
      <c r="G4" s="458"/>
      <c r="H4" s="458"/>
      <c r="I4" s="458"/>
      <c r="J4" s="458"/>
      <c r="K4" s="458"/>
      <c r="L4" s="458"/>
      <c r="M4" s="458"/>
      <c r="N4" s="458"/>
      <c r="O4" s="458"/>
      <c r="P4" s="458"/>
      <c r="Q4" s="458"/>
      <c r="R4" s="458"/>
      <c r="S4" s="458"/>
      <c r="T4" s="458"/>
      <c r="U4" s="458"/>
      <c r="V4" s="458"/>
      <c r="W4" s="458"/>
      <c r="X4" s="458"/>
      <c r="Y4" s="458"/>
      <c r="Z4" s="458"/>
      <c r="AA4" s="458"/>
      <c r="AB4" s="458"/>
      <c r="AC4" s="459"/>
      <c r="AD4" s="635"/>
      <c r="AE4" s="636"/>
      <c r="AF4" s="635"/>
      <c r="AG4" s="636"/>
      <c r="AH4" s="545"/>
      <c r="AI4" s="546"/>
      <c r="AJ4" s="546"/>
      <c r="AK4" s="546"/>
      <c r="AL4" s="546"/>
      <c r="AM4" s="546"/>
      <c r="AN4" s="546"/>
      <c r="AO4" s="546"/>
      <c r="AP4" s="546"/>
      <c r="AQ4" s="546"/>
      <c r="AR4" s="546"/>
      <c r="AS4" s="546"/>
      <c r="AT4" s="546"/>
      <c r="AU4" s="546"/>
      <c r="AV4" s="546"/>
      <c r="AW4" s="546"/>
      <c r="AX4" s="546"/>
      <c r="AY4" s="546"/>
      <c r="AZ4" s="546"/>
      <c r="BA4" s="546"/>
      <c r="BB4" s="547"/>
      <c r="BC4" s="664"/>
    </row>
    <row r="5" spans="1:55" ht="6.75" customHeight="1"/>
    <row r="6" spans="1:55" s="65" customFormat="1" ht="15.75" customHeight="1">
      <c r="A6" s="505" t="s">
        <v>97</v>
      </c>
      <c r="B6" s="505"/>
      <c r="C6" s="66">
        <v>44813</v>
      </c>
    </row>
    <row r="7" spans="1:55" s="67" customFormat="1" ht="6.75" customHeight="1" thickBot="1"/>
    <row r="8" spans="1:55" s="67" customFormat="1" ht="20.25" customHeight="1" thickBot="1">
      <c r="A8" s="481" t="s">
        <v>0</v>
      </c>
      <c r="B8" s="482"/>
      <c r="C8" s="482"/>
      <c r="D8" s="482"/>
      <c r="E8" s="482"/>
      <c r="F8" s="482"/>
      <c r="G8" s="482"/>
      <c r="H8" s="482"/>
      <c r="I8" s="482"/>
      <c r="J8" s="482"/>
      <c r="K8" s="482"/>
      <c r="L8" s="482"/>
      <c r="M8" s="482"/>
      <c r="N8" s="483"/>
      <c r="O8" s="706" t="s">
        <v>48</v>
      </c>
      <c r="P8" s="707"/>
      <c r="Q8" s="707"/>
      <c r="R8" s="707"/>
      <c r="S8" s="707"/>
      <c r="T8" s="707"/>
      <c r="U8" s="707"/>
      <c r="V8" s="708"/>
      <c r="W8" s="530" t="s">
        <v>85</v>
      </c>
      <c r="X8" s="531"/>
      <c r="Y8" s="531"/>
      <c r="Z8" s="531"/>
      <c r="AA8" s="531"/>
      <c r="AB8" s="531"/>
      <c r="AC8" s="531"/>
      <c r="AD8" s="531"/>
      <c r="AE8" s="531"/>
      <c r="AF8" s="531"/>
      <c r="AG8" s="500" t="s">
        <v>185</v>
      </c>
      <c r="AH8" s="501"/>
      <c r="AI8" s="501"/>
      <c r="AJ8" s="501"/>
      <c r="AK8" s="501"/>
      <c r="AL8" s="501"/>
      <c r="AM8" s="501"/>
      <c r="AN8" s="501"/>
      <c r="AO8" s="502"/>
      <c r="AP8" s="486" t="s">
        <v>90</v>
      </c>
      <c r="AQ8" s="487"/>
      <c r="AR8" s="487"/>
      <c r="AS8" s="487"/>
      <c r="AT8" s="487"/>
      <c r="AU8" s="487"/>
      <c r="AV8" s="630"/>
      <c r="AW8" s="461" t="s">
        <v>682</v>
      </c>
      <c r="AX8" s="462"/>
      <c r="AY8" s="462"/>
      <c r="AZ8" s="462"/>
      <c r="BA8" s="462"/>
      <c r="BB8" s="462"/>
      <c r="BC8" s="463"/>
    </row>
    <row r="9" spans="1:55" s="67" customFormat="1" ht="26.25" customHeight="1">
      <c r="A9" s="512" t="s">
        <v>119</v>
      </c>
      <c r="B9" s="513"/>
      <c r="C9" s="513"/>
      <c r="D9" s="513"/>
      <c r="E9" s="513"/>
      <c r="F9" s="513"/>
      <c r="G9" s="484" t="s">
        <v>120</v>
      </c>
      <c r="H9" s="478" t="s">
        <v>683</v>
      </c>
      <c r="I9" s="479"/>
      <c r="J9" s="479"/>
      <c r="K9" s="480"/>
      <c r="L9" s="474" t="s">
        <v>115</v>
      </c>
      <c r="M9" s="475"/>
      <c r="N9" s="514" t="s">
        <v>91</v>
      </c>
      <c r="O9" s="620" t="s">
        <v>684</v>
      </c>
      <c r="P9" s="614" t="s">
        <v>50</v>
      </c>
      <c r="Q9" s="476" t="s">
        <v>156</v>
      </c>
      <c r="R9" s="614" t="s">
        <v>685</v>
      </c>
      <c r="S9" s="614" t="s">
        <v>51</v>
      </c>
      <c r="T9" s="476" t="s">
        <v>160</v>
      </c>
      <c r="U9" s="637" t="s">
        <v>686</v>
      </c>
      <c r="V9" s="521" t="s">
        <v>49</v>
      </c>
      <c r="W9" s="528" t="s">
        <v>53</v>
      </c>
      <c r="X9" s="526"/>
      <c r="Y9" s="529"/>
      <c r="Z9" s="503" t="s">
        <v>220</v>
      </c>
      <c r="AA9" s="503" t="s">
        <v>173</v>
      </c>
      <c r="AB9" s="525" t="s">
        <v>166</v>
      </c>
      <c r="AC9" s="526"/>
      <c r="AD9" s="526"/>
      <c r="AE9" s="526"/>
      <c r="AF9" s="526"/>
      <c r="AG9" s="617" t="s">
        <v>187</v>
      </c>
      <c r="AH9" s="606" t="s">
        <v>87</v>
      </c>
      <c r="AI9" s="606" t="s">
        <v>186</v>
      </c>
      <c r="AJ9" s="606" t="s">
        <v>188</v>
      </c>
      <c r="AK9" s="606" t="s">
        <v>88</v>
      </c>
      <c r="AL9" s="606" t="s">
        <v>189</v>
      </c>
      <c r="AM9" s="606" t="s">
        <v>687</v>
      </c>
      <c r="AN9" s="606" t="s">
        <v>81</v>
      </c>
      <c r="AO9" s="608" t="s">
        <v>89</v>
      </c>
      <c r="AP9" s="610" t="s">
        <v>92</v>
      </c>
      <c r="AQ9" s="612" t="s">
        <v>93</v>
      </c>
      <c r="AR9" s="535" t="s">
        <v>783</v>
      </c>
      <c r="AS9" s="612" t="s">
        <v>76</v>
      </c>
      <c r="AT9" s="446" t="s">
        <v>689</v>
      </c>
      <c r="AU9" s="447"/>
      <c r="AV9" s="604" t="s">
        <v>95</v>
      </c>
      <c r="AW9" s="464" t="s">
        <v>675</v>
      </c>
      <c r="AX9" s="466" t="s">
        <v>676</v>
      </c>
      <c r="AY9" s="466" t="s">
        <v>677</v>
      </c>
      <c r="AZ9" s="468" t="s">
        <v>678</v>
      </c>
      <c r="BA9" s="466" t="s">
        <v>679</v>
      </c>
      <c r="BB9" s="470" t="s">
        <v>680</v>
      </c>
      <c r="BC9" s="472" t="s">
        <v>681</v>
      </c>
    </row>
    <row r="10" spans="1:55" s="67" customFormat="1" ht="21" thickBot="1">
      <c r="A10" s="68" t="s">
        <v>1</v>
      </c>
      <c r="B10" s="69" t="s">
        <v>2</v>
      </c>
      <c r="C10" s="69" t="s">
        <v>33</v>
      </c>
      <c r="D10" s="70" t="s">
        <v>98</v>
      </c>
      <c r="E10" s="70" t="s">
        <v>35</v>
      </c>
      <c r="F10" s="70" t="s">
        <v>34</v>
      </c>
      <c r="G10" s="485"/>
      <c r="H10" s="71" t="s">
        <v>155</v>
      </c>
      <c r="I10" s="72" t="s">
        <v>222</v>
      </c>
      <c r="J10" s="69" t="s">
        <v>221</v>
      </c>
      <c r="K10" s="72" t="s">
        <v>223</v>
      </c>
      <c r="L10" s="71" t="s">
        <v>135</v>
      </c>
      <c r="M10" s="71" t="s">
        <v>136</v>
      </c>
      <c r="N10" s="515"/>
      <c r="O10" s="620"/>
      <c r="P10" s="614"/>
      <c r="Q10" s="614"/>
      <c r="R10" s="614"/>
      <c r="S10" s="614"/>
      <c r="T10" s="614"/>
      <c r="U10" s="637"/>
      <c r="V10" s="615"/>
      <c r="W10" s="178" t="s">
        <v>162</v>
      </c>
      <c r="X10" s="152" t="s">
        <v>163</v>
      </c>
      <c r="Y10" s="152" t="s">
        <v>164</v>
      </c>
      <c r="Z10" s="616"/>
      <c r="AA10" s="616"/>
      <c r="AB10" s="153" t="s">
        <v>174</v>
      </c>
      <c r="AC10" s="153" t="s">
        <v>184</v>
      </c>
      <c r="AD10" s="153" t="s">
        <v>167</v>
      </c>
      <c r="AE10" s="153" t="s">
        <v>168</v>
      </c>
      <c r="AF10" s="154" t="s">
        <v>169</v>
      </c>
      <c r="AG10" s="534"/>
      <c r="AH10" s="492"/>
      <c r="AI10" s="492"/>
      <c r="AJ10" s="492"/>
      <c r="AK10" s="492"/>
      <c r="AL10" s="492"/>
      <c r="AM10" s="492"/>
      <c r="AN10" s="492"/>
      <c r="AO10" s="499"/>
      <c r="AP10" s="611"/>
      <c r="AQ10" s="613"/>
      <c r="AR10" s="536"/>
      <c r="AS10" s="613"/>
      <c r="AT10" s="155" t="s">
        <v>690</v>
      </c>
      <c r="AU10" s="155" t="s">
        <v>697</v>
      </c>
      <c r="AV10" s="605"/>
      <c r="AW10" s="465"/>
      <c r="AX10" s="467"/>
      <c r="AY10" s="467"/>
      <c r="AZ10" s="469"/>
      <c r="BA10" s="467"/>
      <c r="BB10" s="471"/>
      <c r="BC10" s="473"/>
    </row>
    <row r="11" spans="1:55" ht="183.75" customHeight="1">
      <c r="A11" s="77" t="s">
        <v>23</v>
      </c>
      <c r="B11" s="78" t="s">
        <v>31</v>
      </c>
      <c r="C11" s="79" t="s">
        <v>512</v>
      </c>
      <c r="D11" s="79" t="s">
        <v>513</v>
      </c>
      <c r="E11" s="78" t="s">
        <v>15</v>
      </c>
      <c r="F11" s="78" t="s">
        <v>514</v>
      </c>
      <c r="G11" s="78" t="s">
        <v>118</v>
      </c>
      <c r="H11" s="79" t="s">
        <v>262</v>
      </c>
      <c r="I11" s="79" t="s">
        <v>515</v>
      </c>
      <c r="J11" s="79" t="s">
        <v>516</v>
      </c>
      <c r="K11" s="79" t="s">
        <v>517</v>
      </c>
      <c r="L11" s="81" t="s">
        <v>122</v>
      </c>
      <c r="M11" s="81" t="s">
        <v>137</v>
      </c>
      <c r="N11" s="82" t="s">
        <v>133</v>
      </c>
      <c r="O11" s="160" t="s">
        <v>159</v>
      </c>
      <c r="P11" s="161">
        <f>IF($O11="Muy baja",1,IF($O11="Baja",2,IF($O11="Media",3,IF($O11="Alta",4,IF($O11="Muy alta",5,"")))))</f>
        <v>1</v>
      </c>
      <c r="Q11" s="183">
        <f>IF($O11="Muy baja",20%,IF($O11="Baja",40%,IF($O11="Media",60%,IF($O11="Alta",80%,IF($O11="Muy alta",100%,"")))))</f>
        <v>0.2</v>
      </c>
      <c r="R11" s="128" t="s">
        <v>24</v>
      </c>
      <c r="S11" s="161">
        <f>IF($R11="Leve",1,IF($R11="Menor",2,IF($R11="Moderado",3,IF($R11="Mayor",4,IF($R11="Catastrófico",5,"")))))</f>
        <v>3</v>
      </c>
      <c r="T11" s="183">
        <f>IF($R11="Leve",20%,IF($R11="Menor",40%,IF($R11="Moderado",60%,IF($R11="Mayor",80%,IF($R11="Catastrófico",100%,"")))))</f>
        <v>0.6</v>
      </c>
      <c r="U11" s="161">
        <f t="shared" ref="U11" si="0">IF(OR(P11="",S11=""),"",P11*S11)</f>
        <v>3</v>
      </c>
      <c r="V11" s="194" t="str">
        <f t="shared" ref="V11" si="1">IF(U11="","",IF(U11&lt;=2,"BAJA",IF(U11&lt;=6,"MODERADA",IF(U11&lt;=12,"ALTA","EXTREMA"))))</f>
        <v>MODERADA</v>
      </c>
      <c r="W11" s="230" t="s">
        <v>518</v>
      </c>
      <c r="X11" s="193" t="s">
        <v>519</v>
      </c>
      <c r="Y11" s="193" t="s">
        <v>520</v>
      </c>
      <c r="Z11" s="193" t="s">
        <v>170</v>
      </c>
      <c r="AA11" s="167">
        <f>IF(Z11="","",IF(Z11="Preventivo",25%,IF(Z11="Detectivo",15%,10%)))</f>
        <v>0.25</v>
      </c>
      <c r="AB11" s="168" t="s">
        <v>176</v>
      </c>
      <c r="AC11" s="167">
        <f>IF(AB11="","",IF(AB11="Automático",25%,15%))</f>
        <v>0.25</v>
      </c>
      <c r="AD11" s="168" t="s">
        <v>179</v>
      </c>
      <c r="AE11" s="168" t="s">
        <v>180</v>
      </c>
      <c r="AF11" s="187" t="s">
        <v>183</v>
      </c>
      <c r="AG11" s="197" t="str">
        <f>IF(OR(O11="",Z11="",AB11=""),"",IF(AI11&lt;=20%,"Muy baja",IF(AI11&lt;=40%,"Baja",IF(AI11&lt;=60%,"Media",IF(AI11&lt;=80%,"Alta","Muy alta")))))</f>
        <v>Muy baja</v>
      </c>
      <c r="AH11" s="161">
        <f>IF($AG11="Muy baja",1,IF($AG11="Baja",2,IF($AG11="Media",3,IF($AG11="Alta",4,IF($AG11="Muy alta",5,"")))))</f>
        <v>1</v>
      </c>
      <c r="AI11" s="170">
        <f>IF(OR($Z11="Preventivo",$Z11="Detectivo"),($Q11-($Q11*($AC11+$AA11))),$Q11)</f>
        <v>0.1</v>
      </c>
      <c r="AJ11" s="170" t="str">
        <f>IF(OR(R11="",Z11="",AB11=""),"",IF(AL11&lt;=20%,"Leve",IF(AL11&lt;=40%,"Menor",IF(AL11&lt;=60%,"Moderado",IF(AL11&lt;=80%,"Mayor","Catastrófico")))))</f>
        <v>Moderado</v>
      </c>
      <c r="AK11" s="161">
        <f>IF($AJ11="Leve",1,IF($AJ11="Menor",2,IF($AJ11="Moderado",3,IF($AJ11="Mayor",4,IF($AJ11="Catastrófico",5,"")))))</f>
        <v>3</v>
      </c>
      <c r="AL11" s="170">
        <f>IF($Z11="Correctivo",($T11-($T11*($AC11+$AA11))),$T11)</f>
        <v>0.6</v>
      </c>
      <c r="AM11" s="171">
        <f>IF(OR(AH11="",AK11=""),"",AH11*AK11)</f>
        <v>3</v>
      </c>
      <c r="AN11" s="172" t="str">
        <f t="shared" ref="AN11" si="2">IF(AM11="","",IF(AM11&lt;=2,"BAJA",IF(AM11&lt;=6,"MODERADA",IF(AM11&lt;=12,"ALTA","EXTREMA"))))</f>
        <v>MODERADA</v>
      </c>
      <c r="AO11" s="189" t="str">
        <f>IF(AN11="","",IF(AN11="Baja","Asumir el Riesgo.",IF(AN11="Moderada","Asumir o reducir el Riesgo.",IF(AN11="Alta","Reducir el Riesgo, Evitar, Compartir o Transferir (pronta atención).",IF(AN11="Extrema","Reducir el Riesgo, Evitar o Compartir (Se requiere acción inmediata).","")))))</f>
        <v>Asumir o reducir el Riesgo.</v>
      </c>
      <c r="AP11" s="231" t="s">
        <v>521</v>
      </c>
      <c r="AQ11" s="124" t="s">
        <v>522</v>
      </c>
      <c r="AR11" s="128">
        <v>2</v>
      </c>
      <c r="AS11" s="124" t="s">
        <v>523</v>
      </c>
      <c r="AT11" s="175">
        <v>44805</v>
      </c>
      <c r="AU11" s="175">
        <v>45169</v>
      </c>
      <c r="AV11" s="295" t="s">
        <v>524</v>
      </c>
      <c r="AW11" s="352">
        <v>44895</v>
      </c>
      <c r="AX11" s="408" t="s">
        <v>818</v>
      </c>
      <c r="AY11" s="399">
        <v>0.5</v>
      </c>
      <c r="AZ11" s="401">
        <f>IF(AY11="","",IF(OR(AR11=0,AR11="",AW11=""),"",(AY11*100%)/AR11))</f>
        <v>0.25</v>
      </c>
      <c r="BA11" s="403" t="str">
        <f>IF(AY11="","",IF(AW11&lt;AU11,IF(AZ11=0%,"SIN INICIAR",IF(AZ11=100%,"TERMINADA",IF(AZ11&gt;0%,"EN PROCESO")))))</f>
        <v>EN PROCESO</v>
      </c>
      <c r="BB11" s="418" t="s">
        <v>887</v>
      </c>
      <c r="BC11" s="399" t="s">
        <v>888</v>
      </c>
    </row>
  </sheetData>
  <mergeCells count="52">
    <mergeCell ref="A1:B4"/>
    <mergeCell ref="AR9:AR10"/>
    <mergeCell ref="C1:AC4"/>
    <mergeCell ref="AD1:AE4"/>
    <mergeCell ref="AF1:AG4"/>
    <mergeCell ref="AH1:BB4"/>
    <mergeCell ref="AW8:BC8"/>
    <mergeCell ref="A6:B6"/>
    <mergeCell ref="A8:N8"/>
    <mergeCell ref="O8:V8"/>
    <mergeCell ref="W8:AF8"/>
    <mergeCell ref="AG8:AO8"/>
    <mergeCell ref="U9:U10"/>
    <mergeCell ref="A9:F9"/>
    <mergeCell ref="G9:G10"/>
    <mergeCell ref="H9:K9"/>
    <mergeCell ref="L9:M9"/>
    <mergeCell ref="N9:N10"/>
    <mergeCell ref="O9:O10"/>
    <mergeCell ref="P9:P10"/>
    <mergeCell ref="Q9:Q10"/>
    <mergeCell ref="R9:R10"/>
    <mergeCell ref="S9:S10"/>
    <mergeCell ref="T9:T10"/>
    <mergeCell ref="AM9:AM10"/>
    <mergeCell ref="V9:V10"/>
    <mergeCell ref="W9:Y9"/>
    <mergeCell ref="Z9:Z10"/>
    <mergeCell ref="AA9:AA10"/>
    <mergeCell ref="AB9:AF9"/>
    <mergeCell ref="AG9:AG10"/>
    <mergeCell ref="AH9:AH10"/>
    <mergeCell ref="AI9:AI10"/>
    <mergeCell ref="AJ9:AJ10"/>
    <mergeCell ref="AK9:AK10"/>
    <mergeCell ref="AL9:AL10"/>
    <mergeCell ref="BC1:BC4"/>
    <mergeCell ref="AV9:AV10"/>
    <mergeCell ref="AN9:AN10"/>
    <mergeCell ref="AO9:AO10"/>
    <mergeCell ref="AP9:AP10"/>
    <mergeCell ref="AQ9:AQ10"/>
    <mergeCell ref="AS9:AS10"/>
    <mergeCell ref="AP8:AV8"/>
    <mergeCell ref="BB9:BB10"/>
    <mergeCell ref="BC9:BC10"/>
    <mergeCell ref="AT9:AU9"/>
    <mergeCell ref="AW9:AW10"/>
    <mergeCell ref="AX9:AX10"/>
    <mergeCell ref="AY9:AY10"/>
    <mergeCell ref="AZ9:AZ10"/>
    <mergeCell ref="BA9:BA10"/>
  </mergeCells>
  <conditionalFormatting sqref="V11">
    <cfRule type="containsText" dxfId="129" priority="1261" operator="containsText" text="ALTA">
      <formula>NOT(ISERROR(SEARCH("ALTA",V11)))</formula>
    </cfRule>
    <cfRule type="containsText" dxfId="128" priority="1262" operator="containsText" text="EXTREMA">
      <formula>NOT(ISERROR(SEARCH("EXTREMA",V11)))</formula>
    </cfRule>
    <cfRule type="containsText" dxfId="127" priority="1263" operator="containsText" text="ALTA">
      <formula>NOT(ISERROR(SEARCH("ALTA",V11)))</formula>
    </cfRule>
    <cfRule type="containsText" dxfId="126" priority="1264" operator="containsText" text="MODERADA">
      <formula>NOT(ISERROR(SEARCH("MODERADA",V11)))</formula>
    </cfRule>
    <cfRule type="containsText" dxfId="125" priority="1265" operator="containsText" text="BAJA">
      <formula>NOT(ISERROR(SEARCH("BAJA",V11)))</formula>
    </cfRule>
    <cfRule type="colorScale" priority="1266">
      <colorScale>
        <cfvo type="num" val="1"/>
        <cfvo type="num" val="2"/>
        <cfvo type="num" val="5"/>
        <color rgb="FFF8696B"/>
        <color rgb="FFFFEB84"/>
        <color rgb="FF63BE7B"/>
      </colorScale>
    </cfRule>
    <cfRule type="colorScale" priority="1267">
      <colorScale>
        <cfvo type="min"/>
        <cfvo type="percentile" val="50"/>
        <cfvo type="max"/>
        <color rgb="FFF8696B"/>
        <color rgb="FFFFEB84"/>
        <color rgb="FF63BE7B"/>
      </colorScale>
    </cfRule>
  </conditionalFormatting>
  <conditionalFormatting sqref="V11">
    <cfRule type="containsText" dxfId="124" priority="1268" operator="containsText" text="ALTA">
      <formula>NOT(ISERROR(SEARCH("ALTA",V11)))</formula>
    </cfRule>
    <cfRule type="containsText" dxfId="123" priority="1269" operator="containsText" text="EXTREMA">
      <formula>NOT(ISERROR(SEARCH("EXTREMA",V11)))</formula>
    </cfRule>
    <cfRule type="containsText" dxfId="122" priority="1270" operator="containsText" text="ALTA">
      <formula>NOT(ISERROR(SEARCH("ALTA",V11)))</formula>
    </cfRule>
    <cfRule type="containsText" dxfId="121" priority="1271" operator="containsText" text="MODERADA">
      <formula>NOT(ISERROR(SEARCH("MODERADA",V11)))</formula>
    </cfRule>
    <cfRule type="containsText" dxfId="120" priority="1272" operator="containsText" text="BAJA">
      <formula>NOT(ISERROR(SEARCH("BAJA",V11)))</formula>
    </cfRule>
    <cfRule type="colorScale" priority="1273">
      <colorScale>
        <cfvo type="num" val="1"/>
        <cfvo type="num" val="2"/>
        <cfvo type="num" val="5"/>
        <color rgb="FFF8696B"/>
        <color rgb="FFFFEB84"/>
        <color rgb="FF63BE7B"/>
      </colorScale>
    </cfRule>
    <cfRule type="colorScale" priority="1274">
      <colorScale>
        <cfvo type="min"/>
        <cfvo type="percentile" val="50"/>
        <cfvo type="max"/>
        <color rgb="FFF8696B"/>
        <color rgb="FFFFEB84"/>
        <color rgb="FF63BE7B"/>
      </colorScale>
    </cfRule>
  </conditionalFormatting>
  <conditionalFormatting sqref="AN11">
    <cfRule type="containsText" dxfId="119" priority="1275" operator="containsText" text="ALTA">
      <formula>NOT(ISERROR(SEARCH("ALTA",AN11)))</formula>
    </cfRule>
    <cfRule type="containsText" dxfId="118" priority="1276" operator="containsText" text="EXTREMA">
      <formula>NOT(ISERROR(SEARCH("EXTREMA",AN11)))</formula>
    </cfRule>
    <cfRule type="containsText" dxfId="117" priority="1277" operator="containsText" text="ALTA">
      <formula>NOT(ISERROR(SEARCH("ALTA",AN11)))</formula>
    </cfRule>
    <cfRule type="containsText" dxfId="116" priority="1278" operator="containsText" text="MODERADA">
      <formula>NOT(ISERROR(SEARCH("MODERADA",AN11)))</formula>
    </cfRule>
    <cfRule type="containsText" dxfId="115" priority="1279" operator="containsText" text="BAJA">
      <formula>NOT(ISERROR(SEARCH("BAJA",AN11)))</formula>
    </cfRule>
    <cfRule type="colorScale" priority="1280">
      <colorScale>
        <cfvo type="num" val="1"/>
        <cfvo type="num" val="2"/>
        <cfvo type="num" val="5"/>
        <color rgb="FFF8696B"/>
        <color rgb="FFFFEB84"/>
        <color rgb="FF63BE7B"/>
      </colorScale>
    </cfRule>
    <cfRule type="colorScale" priority="1281">
      <colorScale>
        <cfvo type="min"/>
        <cfvo type="percentile" val="50"/>
        <cfvo type="max"/>
        <color rgb="FFF8696B"/>
        <color rgb="FFFFEB84"/>
        <color rgb="FF63BE7B"/>
      </colorScale>
    </cfRule>
  </conditionalFormatting>
  <conditionalFormatting sqref="AN11">
    <cfRule type="containsText" dxfId="114" priority="1282" operator="containsText" text="ALTA">
      <formula>NOT(ISERROR(SEARCH("ALTA",AN11)))</formula>
    </cfRule>
    <cfRule type="containsText" dxfId="113" priority="1283" operator="containsText" text="EXTREMA">
      <formula>NOT(ISERROR(SEARCH("EXTREMA",AN11)))</formula>
    </cfRule>
    <cfRule type="containsText" dxfId="112" priority="1284" operator="containsText" text="ALTA">
      <formula>NOT(ISERROR(SEARCH("ALTA",AN11)))</formula>
    </cfRule>
    <cfRule type="containsText" dxfId="111" priority="1285" operator="containsText" text="MODERADA">
      <formula>NOT(ISERROR(SEARCH("MODERADA",AN11)))</formula>
    </cfRule>
    <cfRule type="containsText" dxfId="110" priority="1286" operator="containsText" text="BAJA">
      <formula>NOT(ISERROR(SEARCH("BAJA",AN11)))</formula>
    </cfRule>
    <cfRule type="colorScale" priority="1287">
      <colorScale>
        <cfvo type="num" val="1"/>
        <cfvo type="num" val="2"/>
        <cfvo type="num" val="5"/>
        <color rgb="FFF8696B"/>
        <color rgb="FFFFEB84"/>
        <color rgb="FF63BE7B"/>
      </colorScale>
    </cfRule>
    <cfRule type="colorScale" priority="1288">
      <colorScale>
        <cfvo type="min"/>
        <cfvo type="percentile" val="50"/>
        <cfvo type="max"/>
        <color rgb="FFF8696B"/>
        <color rgb="FFFFEB84"/>
        <color rgb="FF63BE7B"/>
      </colorScale>
    </cfRule>
  </conditionalFormatting>
  <dataValidations count="5">
    <dataValidation type="list" allowBlank="1" showInputMessage="1" showErrorMessage="1" sqref="B11" xr:uid="{1E3D7D93-EFBE-445F-B2AA-62953B2E647E}">
      <formula1>Procesos</formula1>
    </dataValidation>
    <dataValidation type="list" allowBlank="1" showInputMessage="1" showErrorMessage="1" sqref="A11" xr:uid="{63A27E10-BE98-4B30-8F4D-967BBCE07754}">
      <formula1>Macroprocesos</formula1>
    </dataValidation>
    <dataValidation type="list" allowBlank="1" showInputMessage="1" showErrorMessage="1" sqref="R11" xr:uid="{82C35F08-659A-49B6-AF57-061B772B1DF7}">
      <formula1>Impacto</formula1>
    </dataValidation>
    <dataValidation type="list" allowBlank="1" showInputMessage="1" showErrorMessage="1" sqref="O11" xr:uid="{AB3E54A3-E31A-4F71-9520-B865982F8DF7}">
      <formula1>Frecuencia</formula1>
    </dataValidation>
    <dataValidation type="list" allowBlank="1" showInputMessage="1" showErrorMessage="1" sqref="M11" xr:uid="{417BABCC-0A48-462A-A19C-208DD3B42795}">
      <formula1>INDIRECT(L11)</formula1>
    </dataValidation>
  </dataValidations>
  <printOptions horizontalCentered="1"/>
  <pageMargins left="0.11" right="0.13" top="0.27559055118110237" bottom="0.32" header="0.19685039370078741" footer="0.17"/>
  <pageSetup paperSize="281" scale="60" pageOrder="overThenDown"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1C39008-D44E-42DD-BA49-77B2ED45FBD5}">
          <x14:formula1>
            <xm:f>'[20221130_SEGUIMIENTO MRG_2SEG2022HB.xlsx]Datos'!#REF!</xm:f>
          </x14:formula1>
          <xm:sqref>AY11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622EE-F6B3-42A1-9922-BDD6A52F22A6}">
  <sheetPr codeName="Hoja15"/>
  <dimension ref="A1:BC19"/>
  <sheetViews>
    <sheetView showGridLines="0" topLeftCell="A3" zoomScaleNormal="100" zoomScaleSheetLayoutView="85" workbookViewId="0">
      <selection activeCell="A11" sqref="A11:A12"/>
    </sheetView>
  </sheetViews>
  <sheetFormatPr baseColWidth="10" defaultColWidth="11.44140625" defaultRowHeight="10.199999999999999"/>
  <cols>
    <col min="1" max="1" width="14.44140625" style="64" customWidth="1"/>
    <col min="2" max="2" width="15.6640625" style="64" customWidth="1"/>
    <col min="3" max="3" width="37.33203125" style="64" customWidth="1"/>
    <col min="4" max="4" width="26.44140625" style="64" customWidth="1"/>
    <col min="5" max="5" width="10.44140625" style="64" customWidth="1"/>
    <col min="6" max="6" width="13.109375" style="64" customWidth="1"/>
    <col min="7" max="7" width="14.44140625" style="64" customWidth="1"/>
    <col min="8" max="8" width="11.6640625" style="64" customWidth="1"/>
    <col min="9" max="9" width="37.6640625" style="64" customWidth="1"/>
    <col min="10" max="10" width="20.5546875" style="64" customWidth="1"/>
    <col min="11" max="11" width="45.109375" style="64" customWidth="1"/>
    <col min="12" max="14" width="14.33203125" style="64" customWidth="1"/>
    <col min="15" max="15" width="12.6640625" style="64" customWidth="1"/>
    <col min="16" max="16" width="4.33203125" style="64" customWidth="1"/>
    <col min="17" max="17" width="6.109375" style="64" customWidth="1"/>
    <col min="18" max="18" width="15" style="64" customWidth="1"/>
    <col min="19" max="19" width="4.33203125" style="64" customWidth="1"/>
    <col min="20" max="20" width="5.33203125" style="64" customWidth="1"/>
    <col min="21" max="22" width="12.6640625" style="64" customWidth="1"/>
    <col min="23" max="23" width="21.5546875" style="64" customWidth="1"/>
    <col min="24" max="24" width="32.88671875" style="64" customWidth="1"/>
    <col min="25" max="25" width="40.88671875" style="64" customWidth="1"/>
    <col min="26" max="26" width="9.33203125" style="125" customWidth="1"/>
    <col min="27" max="27" width="11" style="64" customWidth="1"/>
    <col min="28" max="29" width="16.6640625" style="64" customWidth="1"/>
    <col min="30" max="30" width="15.6640625" style="64" customWidth="1"/>
    <col min="31" max="31" width="13.109375" style="64" customWidth="1"/>
    <col min="32" max="32" width="11.6640625" style="64" customWidth="1"/>
    <col min="33" max="33" width="13.44140625" style="64" customWidth="1"/>
    <col min="34" max="35" width="5.44140625" style="64" customWidth="1"/>
    <col min="36" max="36" width="12.44140625" style="64" customWidth="1"/>
    <col min="37" max="38" width="5.44140625" style="64" customWidth="1"/>
    <col min="39" max="39" width="12.88671875" style="64" customWidth="1"/>
    <col min="40" max="40" width="13.109375" style="64" customWidth="1"/>
    <col min="41" max="41" width="14" style="64" customWidth="1"/>
    <col min="42" max="42" width="38.33203125" style="64" customWidth="1"/>
    <col min="43" max="43" width="20.6640625" style="64" customWidth="1"/>
    <col min="44" max="44" width="15.6640625" style="125" customWidth="1"/>
    <col min="45" max="45" width="20.44140625" style="64" customWidth="1"/>
    <col min="46" max="46" width="17.6640625" style="64" customWidth="1"/>
    <col min="47" max="47" width="16.5546875" style="64" customWidth="1"/>
    <col min="48" max="48" width="26.6640625" style="64" customWidth="1"/>
    <col min="49" max="49" width="17.6640625" style="64" customWidth="1"/>
    <col min="50" max="50" width="40.6640625" style="64" customWidth="1"/>
    <col min="51" max="51" width="17.6640625" style="64" customWidth="1"/>
    <col min="52" max="52" width="17.6640625" style="374" customWidth="1"/>
    <col min="53" max="53" width="17.6640625" style="127" customWidth="1"/>
    <col min="54" max="54" width="60.6640625" style="64" customWidth="1"/>
    <col min="55" max="55" width="17.6640625" style="64" customWidth="1"/>
    <col min="56" max="16384" width="11.44140625" style="64"/>
  </cols>
  <sheetData>
    <row r="1" spans="1:55" s="143" customFormat="1" ht="18" customHeight="1">
      <c r="A1" s="624"/>
      <c r="B1" s="625"/>
      <c r="C1" s="451" t="s">
        <v>688</v>
      </c>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3"/>
      <c r="AD1" s="631"/>
      <c r="AE1" s="632"/>
      <c r="AF1" s="631"/>
      <c r="AG1" s="632"/>
      <c r="AH1" s="451" t="s">
        <v>688</v>
      </c>
      <c r="AI1" s="540"/>
      <c r="AJ1" s="540"/>
      <c r="AK1" s="540"/>
      <c r="AL1" s="540"/>
      <c r="AM1" s="540"/>
      <c r="AN1" s="540"/>
      <c r="AO1" s="540"/>
      <c r="AP1" s="540"/>
      <c r="AQ1" s="540"/>
      <c r="AR1" s="540"/>
      <c r="AS1" s="540"/>
      <c r="AT1" s="540"/>
      <c r="AU1" s="540"/>
      <c r="AV1" s="540"/>
      <c r="AW1" s="540"/>
      <c r="AX1" s="540"/>
      <c r="AY1" s="540"/>
      <c r="AZ1" s="540"/>
      <c r="BA1" s="540"/>
      <c r="BB1" s="541"/>
      <c r="BC1" s="662"/>
    </row>
    <row r="2" spans="1:55" s="143" customFormat="1" ht="18" customHeight="1">
      <c r="A2" s="626"/>
      <c r="B2" s="627"/>
      <c r="C2" s="454"/>
      <c r="D2" s="455"/>
      <c r="E2" s="455"/>
      <c r="F2" s="455"/>
      <c r="G2" s="455"/>
      <c r="H2" s="455"/>
      <c r="I2" s="455"/>
      <c r="J2" s="455"/>
      <c r="K2" s="455"/>
      <c r="L2" s="455"/>
      <c r="M2" s="455"/>
      <c r="N2" s="455"/>
      <c r="O2" s="455"/>
      <c r="P2" s="455"/>
      <c r="Q2" s="455"/>
      <c r="R2" s="455"/>
      <c r="S2" s="455"/>
      <c r="T2" s="455"/>
      <c r="U2" s="455"/>
      <c r="V2" s="455"/>
      <c r="W2" s="455"/>
      <c r="X2" s="455"/>
      <c r="Y2" s="455"/>
      <c r="Z2" s="455"/>
      <c r="AA2" s="455"/>
      <c r="AB2" s="455"/>
      <c r="AC2" s="456"/>
      <c r="AD2" s="633"/>
      <c r="AE2" s="634"/>
      <c r="AF2" s="633"/>
      <c r="AG2" s="634"/>
      <c r="AH2" s="542"/>
      <c r="AI2" s="543"/>
      <c r="AJ2" s="543"/>
      <c r="AK2" s="543"/>
      <c r="AL2" s="543"/>
      <c r="AM2" s="543"/>
      <c r="AN2" s="543"/>
      <c r="AO2" s="543"/>
      <c r="AP2" s="543"/>
      <c r="AQ2" s="543"/>
      <c r="AR2" s="543"/>
      <c r="AS2" s="543"/>
      <c r="AT2" s="543"/>
      <c r="AU2" s="543"/>
      <c r="AV2" s="543"/>
      <c r="AW2" s="543"/>
      <c r="AX2" s="543"/>
      <c r="AY2" s="543"/>
      <c r="AZ2" s="543"/>
      <c r="BA2" s="543"/>
      <c r="BB2" s="544"/>
      <c r="BC2" s="663"/>
    </row>
    <row r="3" spans="1:55" s="143" customFormat="1" ht="18" customHeight="1">
      <c r="A3" s="626"/>
      <c r="B3" s="627"/>
      <c r="C3" s="454"/>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6"/>
      <c r="AD3" s="633"/>
      <c r="AE3" s="634"/>
      <c r="AF3" s="633"/>
      <c r="AG3" s="634"/>
      <c r="AH3" s="542"/>
      <c r="AI3" s="543"/>
      <c r="AJ3" s="543"/>
      <c r="AK3" s="543"/>
      <c r="AL3" s="543"/>
      <c r="AM3" s="543"/>
      <c r="AN3" s="543"/>
      <c r="AO3" s="543"/>
      <c r="AP3" s="543"/>
      <c r="AQ3" s="543"/>
      <c r="AR3" s="543"/>
      <c r="AS3" s="543"/>
      <c r="AT3" s="543"/>
      <c r="AU3" s="543"/>
      <c r="AV3" s="543"/>
      <c r="AW3" s="543"/>
      <c r="AX3" s="543"/>
      <c r="AY3" s="543"/>
      <c r="AZ3" s="543"/>
      <c r="BA3" s="543"/>
      <c r="BB3" s="544"/>
      <c r="BC3" s="663"/>
    </row>
    <row r="4" spans="1:55" s="143" customFormat="1" ht="18" customHeight="1" thickBot="1">
      <c r="A4" s="628"/>
      <c r="B4" s="629"/>
      <c r="C4" s="457"/>
      <c r="D4" s="458"/>
      <c r="E4" s="458"/>
      <c r="F4" s="458"/>
      <c r="G4" s="458"/>
      <c r="H4" s="458"/>
      <c r="I4" s="458"/>
      <c r="J4" s="458"/>
      <c r="K4" s="458"/>
      <c r="L4" s="458"/>
      <c r="M4" s="458"/>
      <c r="N4" s="458"/>
      <c r="O4" s="458"/>
      <c r="P4" s="458"/>
      <c r="Q4" s="458"/>
      <c r="R4" s="458"/>
      <c r="S4" s="458"/>
      <c r="T4" s="458"/>
      <c r="U4" s="458"/>
      <c r="V4" s="458"/>
      <c r="W4" s="458"/>
      <c r="X4" s="458"/>
      <c r="Y4" s="458"/>
      <c r="Z4" s="458"/>
      <c r="AA4" s="458"/>
      <c r="AB4" s="458"/>
      <c r="AC4" s="459"/>
      <c r="AD4" s="635"/>
      <c r="AE4" s="636"/>
      <c r="AF4" s="635"/>
      <c r="AG4" s="636"/>
      <c r="AH4" s="545"/>
      <c r="AI4" s="546"/>
      <c r="AJ4" s="546"/>
      <c r="AK4" s="546"/>
      <c r="AL4" s="546"/>
      <c r="AM4" s="546"/>
      <c r="AN4" s="546"/>
      <c r="AO4" s="546"/>
      <c r="AP4" s="546"/>
      <c r="AQ4" s="546"/>
      <c r="AR4" s="546"/>
      <c r="AS4" s="546"/>
      <c r="AT4" s="546"/>
      <c r="AU4" s="546"/>
      <c r="AV4" s="546"/>
      <c r="AW4" s="546"/>
      <c r="AX4" s="546"/>
      <c r="AY4" s="546"/>
      <c r="AZ4" s="546"/>
      <c r="BA4" s="546"/>
      <c r="BB4" s="547"/>
      <c r="BC4" s="664"/>
    </row>
    <row r="5" spans="1:55" ht="6.75" customHeight="1"/>
    <row r="6" spans="1:55" s="65" customFormat="1" ht="15.75" customHeight="1">
      <c r="A6" s="505" t="s">
        <v>97</v>
      </c>
      <c r="B6" s="505"/>
      <c r="C6" s="66">
        <v>44824</v>
      </c>
      <c r="Z6" s="121"/>
      <c r="AR6" s="121"/>
      <c r="AZ6" s="375"/>
      <c r="BA6" s="121"/>
    </row>
    <row r="7" spans="1:55" s="67" customFormat="1" ht="6.75" customHeight="1" thickBot="1">
      <c r="Z7" s="127"/>
      <c r="AR7" s="127"/>
      <c r="AZ7" s="376"/>
      <c r="BA7" s="127"/>
    </row>
    <row r="8" spans="1:55" s="67" customFormat="1" ht="20.25" customHeight="1" thickBot="1">
      <c r="A8" s="481" t="s">
        <v>0</v>
      </c>
      <c r="B8" s="482"/>
      <c r="C8" s="482"/>
      <c r="D8" s="482"/>
      <c r="E8" s="482"/>
      <c r="F8" s="482"/>
      <c r="G8" s="482"/>
      <c r="H8" s="482"/>
      <c r="I8" s="482"/>
      <c r="J8" s="482"/>
      <c r="K8" s="482"/>
      <c r="L8" s="482"/>
      <c r="M8" s="482"/>
      <c r="N8" s="483"/>
      <c r="O8" s="518" t="s">
        <v>48</v>
      </c>
      <c r="P8" s="519"/>
      <c r="Q8" s="519"/>
      <c r="R8" s="519"/>
      <c r="S8" s="519"/>
      <c r="T8" s="519"/>
      <c r="U8" s="519"/>
      <c r="V8" s="520"/>
      <c r="W8" s="530" t="s">
        <v>85</v>
      </c>
      <c r="X8" s="531"/>
      <c r="Y8" s="531"/>
      <c r="Z8" s="531"/>
      <c r="AA8" s="531"/>
      <c r="AB8" s="531"/>
      <c r="AC8" s="531"/>
      <c r="AD8" s="531"/>
      <c r="AE8" s="531"/>
      <c r="AF8" s="531"/>
      <c r="AG8" s="500" t="s">
        <v>185</v>
      </c>
      <c r="AH8" s="501"/>
      <c r="AI8" s="501"/>
      <c r="AJ8" s="501"/>
      <c r="AK8" s="501"/>
      <c r="AL8" s="501"/>
      <c r="AM8" s="501"/>
      <c r="AN8" s="501"/>
      <c r="AO8" s="502"/>
      <c r="AP8" s="486" t="s">
        <v>90</v>
      </c>
      <c r="AQ8" s="487"/>
      <c r="AR8" s="487"/>
      <c r="AS8" s="487"/>
      <c r="AT8" s="487"/>
      <c r="AU8" s="487"/>
      <c r="AV8" s="630"/>
      <c r="AW8" s="461" t="s">
        <v>682</v>
      </c>
      <c r="AX8" s="462"/>
      <c r="AY8" s="462"/>
      <c r="AZ8" s="462"/>
      <c r="BA8" s="462"/>
      <c r="BB8" s="462"/>
      <c r="BC8" s="463"/>
    </row>
    <row r="9" spans="1:55" s="67" customFormat="1" ht="26.25" customHeight="1">
      <c r="A9" s="638" t="s">
        <v>119</v>
      </c>
      <c r="B9" s="639"/>
      <c r="C9" s="639"/>
      <c r="D9" s="639"/>
      <c r="E9" s="639"/>
      <c r="F9" s="639"/>
      <c r="G9" s="484" t="s">
        <v>120</v>
      </c>
      <c r="H9" s="478" t="s">
        <v>683</v>
      </c>
      <c r="I9" s="479"/>
      <c r="J9" s="479"/>
      <c r="K9" s="480"/>
      <c r="L9" s="474" t="s">
        <v>115</v>
      </c>
      <c r="M9" s="475"/>
      <c r="N9" s="619" t="s">
        <v>91</v>
      </c>
      <c r="O9" s="620" t="s">
        <v>684</v>
      </c>
      <c r="P9" s="614" t="s">
        <v>50</v>
      </c>
      <c r="Q9" s="476" t="s">
        <v>156</v>
      </c>
      <c r="R9" s="614" t="s">
        <v>685</v>
      </c>
      <c r="S9" s="614" t="s">
        <v>51</v>
      </c>
      <c r="T9" s="476" t="s">
        <v>160</v>
      </c>
      <c r="U9" s="637" t="s">
        <v>686</v>
      </c>
      <c r="V9" s="521" t="s">
        <v>49</v>
      </c>
      <c r="W9" s="528" t="s">
        <v>53</v>
      </c>
      <c r="X9" s="526"/>
      <c r="Y9" s="529"/>
      <c r="Z9" s="503" t="s">
        <v>220</v>
      </c>
      <c r="AA9" s="503" t="s">
        <v>173</v>
      </c>
      <c r="AB9" s="525" t="s">
        <v>166</v>
      </c>
      <c r="AC9" s="526"/>
      <c r="AD9" s="526"/>
      <c r="AE9" s="526"/>
      <c r="AF9" s="526"/>
      <c r="AG9" s="617" t="s">
        <v>187</v>
      </c>
      <c r="AH9" s="606" t="s">
        <v>87</v>
      </c>
      <c r="AI9" s="606" t="s">
        <v>186</v>
      </c>
      <c r="AJ9" s="606" t="s">
        <v>188</v>
      </c>
      <c r="AK9" s="606" t="s">
        <v>88</v>
      </c>
      <c r="AL9" s="606" t="s">
        <v>189</v>
      </c>
      <c r="AM9" s="606" t="s">
        <v>687</v>
      </c>
      <c r="AN9" s="606" t="s">
        <v>81</v>
      </c>
      <c r="AO9" s="608" t="s">
        <v>89</v>
      </c>
      <c r="AP9" s="610" t="s">
        <v>92</v>
      </c>
      <c r="AQ9" s="612" t="s">
        <v>93</v>
      </c>
      <c r="AR9" s="535" t="s">
        <v>783</v>
      </c>
      <c r="AS9" s="612" t="s">
        <v>76</v>
      </c>
      <c r="AT9" s="446" t="s">
        <v>689</v>
      </c>
      <c r="AU9" s="447"/>
      <c r="AV9" s="604" t="s">
        <v>95</v>
      </c>
      <c r="AW9" s="464" t="s">
        <v>675</v>
      </c>
      <c r="AX9" s="466" t="s">
        <v>676</v>
      </c>
      <c r="AY9" s="466" t="s">
        <v>677</v>
      </c>
      <c r="AZ9" s="468" t="s">
        <v>678</v>
      </c>
      <c r="BA9" s="466" t="s">
        <v>679</v>
      </c>
      <c r="BB9" s="470" t="s">
        <v>680</v>
      </c>
      <c r="BC9" s="472" t="s">
        <v>681</v>
      </c>
    </row>
    <row r="10" spans="1:55" s="67" customFormat="1" ht="21" thickBot="1">
      <c r="A10" s="147" t="s">
        <v>1</v>
      </c>
      <c r="B10" s="148" t="s">
        <v>2</v>
      </c>
      <c r="C10" s="148" t="s">
        <v>33</v>
      </c>
      <c r="D10" s="149" t="s">
        <v>98</v>
      </c>
      <c r="E10" s="149" t="s">
        <v>35</v>
      </c>
      <c r="F10" s="149" t="s">
        <v>34</v>
      </c>
      <c r="G10" s="640"/>
      <c r="H10" s="150" t="s">
        <v>155</v>
      </c>
      <c r="I10" s="151" t="s">
        <v>222</v>
      </c>
      <c r="J10" s="148" t="s">
        <v>221</v>
      </c>
      <c r="K10" s="151" t="s">
        <v>223</v>
      </c>
      <c r="L10" s="150" t="s">
        <v>135</v>
      </c>
      <c r="M10" s="150" t="s">
        <v>136</v>
      </c>
      <c r="N10" s="619"/>
      <c r="O10" s="620"/>
      <c r="P10" s="614"/>
      <c r="Q10" s="614"/>
      <c r="R10" s="614"/>
      <c r="S10" s="614"/>
      <c r="T10" s="614"/>
      <c r="U10" s="637"/>
      <c r="V10" s="615"/>
      <c r="W10" s="178" t="s">
        <v>162</v>
      </c>
      <c r="X10" s="152" t="s">
        <v>163</v>
      </c>
      <c r="Y10" s="152" t="s">
        <v>164</v>
      </c>
      <c r="Z10" s="616"/>
      <c r="AA10" s="616"/>
      <c r="AB10" s="153" t="s">
        <v>174</v>
      </c>
      <c r="AC10" s="153" t="s">
        <v>184</v>
      </c>
      <c r="AD10" s="153" t="s">
        <v>167</v>
      </c>
      <c r="AE10" s="153" t="s">
        <v>168</v>
      </c>
      <c r="AF10" s="154" t="s">
        <v>169</v>
      </c>
      <c r="AG10" s="534"/>
      <c r="AH10" s="492"/>
      <c r="AI10" s="492"/>
      <c r="AJ10" s="492"/>
      <c r="AK10" s="492"/>
      <c r="AL10" s="492"/>
      <c r="AM10" s="492"/>
      <c r="AN10" s="492"/>
      <c r="AO10" s="499"/>
      <c r="AP10" s="611"/>
      <c r="AQ10" s="613"/>
      <c r="AR10" s="536"/>
      <c r="AS10" s="613"/>
      <c r="AT10" s="155" t="s">
        <v>690</v>
      </c>
      <c r="AU10" s="155" t="s">
        <v>697</v>
      </c>
      <c r="AV10" s="605"/>
      <c r="AW10" s="465"/>
      <c r="AX10" s="467"/>
      <c r="AY10" s="467"/>
      <c r="AZ10" s="469"/>
      <c r="BA10" s="467"/>
      <c r="BB10" s="471"/>
      <c r="BC10" s="473"/>
    </row>
    <row r="11" spans="1:55" ht="51">
      <c r="A11" s="850" t="s">
        <v>23</v>
      </c>
      <c r="B11" s="727" t="s">
        <v>30</v>
      </c>
      <c r="C11" s="727" t="s">
        <v>525</v>
      </c>
      <c r="D11" s="727" t="s">
        <v>526</v>
      </c>
      <c r="E11" s="727" t="s">
        <v>15</v>
      </c>
      <c r="F11" s="894" t="s">
        <v>527</v>
      </c>
      <c r="G11" s="727" t="s">
        <v>117</v>
      </c>
      <c r="H11" s="727" t="s">
        <v>262</v>
      </c>
      <c r="I11" s="727" t="s">
        <v>528</v>
      </c>
      <c r="J11" s="727" t="s">
        <v>529</v>
      </c>
      <c r="K11" s="727" t="s">
        <v>530</v>
      </c>
      <c r="L11" s="727" t="s">
        <v>122</v>
      </c>
      <c r="M11" s="727" t="s">
        <v>140</v>
      </c>
      <c r="N11" s="819" t="s">
        <v>128</v>
      </c>
      <c r="O11" s="850" t="s">
        <v>159</v>
      </c>
      <c r="P11" s="846">
        <f>IF($O11="Muy baja",1,IF($O11="Baja",2,IF($O11="Media",3,IF($O11="Alta",4,IF($O11="Muy alta",5,"")))))</f>
        <v>1</v>
      </c>
      <c r="Q11" s="847">
        <f>IF($O11="Muy baja",20%,IF($O11="Baja",40%,IF($O11="Media",60%,IF($O11="Alta",80%,IF($O11="Muy alta",100%,"")))))</f>
        <v>0.2</v>
      </c>
      <c r="R11" s="727" t="s">
        <v>29</v>
      </c>
      <c r="S11" s="846">
        <f>IF($R11="Leve",1,IF($R11="Menor",2,IF($R11="Moderado",3,IF($R11="Mayor",4,IF($R11="Catastrófico",5,"")))))</f>
        <v>5</v>
      </c>
      <c r="T11" s="847">
        <f>IF($R11="Leve",20%,IF($R11="Menor",40%,IF($R11="Moderado",60%,IF($R11="Mayor",80%,IF($R11="Catastrófico",100%,"")))))</f>
        <v>1</v>
      </c>
      <c r="U11" s="846">
        <f t="shared" ref="U11" si="0">IF(OR(P11="",S11=""),"",P11*S11)</f>
        <v>5</v>
      </c>
      <c r="V11" s="839" t="str">
        <f t="shared" ref="V11" si="1">IF(U11="","",IF(U11&lt;=2,"BAJA",IF(U11&lt;=6,"MODERADA",IF(U11&lt;=12,"ALTA","EXTREMA"))))</f>
        <v>MODERADA</v>
      </c>
      <c r="W11" s="850" t="s">
        <v>531</v>
      </c>
      <c r="X11" s="193" t="s">
        <v>532</v>
      </c>
      <c r="Y11" s="193" t="s">
        <v>533</v>
      </c>
      <c r="Z11" s="128" t="s">
        <v>170</v>
      </c>
      <c r="AA11" s="167">
        <f>IF(Z11="","",IF(Z11="Preventivo",25%,IF(Z11="Detectivo",15%,10%)))</f>
        <v>0.25</v>
      </c>
      <c r="AB11" s="168" t="s">
        <v>175</v>
      </c>
      <c r="AC11" s="167">
        <f>IF(AB11="","",IF(AB11="Automático",25%,15%))</f>
        <v>0.15</v>
      </c>
      <c r="AD11" s="168" t="s">
        <v>179</v>
      </c>
      <c r="AE11" s="168" t="s">
        <v>180</v>
      </c>
      <c r="AF11" s="187" t="s">
        <v>183</v>
      </c>
      <c r="AG11" s="892" t="str">
        <f>IF(OR(O11="",Z11="",AB11=""),"",IF(AI11&lt;=20%,"Muy baja",IF(AI11&lt;=40%,"Baja",IF(AI11&lt;=60%,"Media",IF(AI11&lt;=80%,"Alta","Muy alta")))))</f>
        <v>Muy baja</v>
      </c>
      <c r="AH11" s="846">
        <f>IF($AG11="Muy baja",1,IF($AG11="Baja",2,IF($AG11="Media",3,IF($AG11="Alta",4,IF($AG11="Muy alta",5,"")))))</f>
        <v>1</v>
      </c>
      <c r="AI11" s="890">
        <f>IF(OR($Z11="Preventivo",$Z11="Detectivo"),($Q11-($Q11*($AC11+$AA11))),$Q11)</f>
        <v>0.12</v>
      </c>
      <c r="AJ11" s="890" t="str">
        <f>IF(OR(R11="",Z11="",AB11=""),"",IF(AL11&lt;=20%,"Leve",IF(AL11&lt;=40%,"Menor",IF(AL11&lt;=60%,"Moderado",IF(AL11&lt;=80%,"Mayor","Catastrófico")))))</f>
        <v>Catastrófico</v>
      </c>
      <c r="AK11" s="846">
        <f>IF($AJ11="Leve",1,IF($AJ11="Menor",2,IF($AJ11="Moderado",3,IF($AJ11="Mayor",4,IF($AJ11="Catastrófico",5,"")))))</f>
        <v>5</v>
      </c>
      <c r="AL11" s="890">
        <f>IF($Z11="Correctivo",($T11-($T11*($AC11+$AA11))),$T11)</f>
        <v>1</v>
      </c>
      <c r="AM11" s="891">
        <f>IF(OR(AH11="",AK11=""),"",AH11*AK11)</f>
        <v>5</v>
      </c>
      <c r="AN11" s="840" t="str">
        <f t="shared" ref="AN11" si="2">IF(AM11="","",IF(AM11&lt;=2,"BAJA",IF(AM11&lt;=6,"MODERADA",IF(AM11&lt;=12,"ALTA","EXTREMA"))))</f>
        <v>MODERADA</v>
      </c>
      <c r="AO11" s="841" t="str">
        <f>IF(AN11="","",IF(AN11="Baja","Asumir el Riesgo.",IF(AN11="Moderada","Asumir o reducir el Riesgo.",IF(AN11="Alta","Reducir el Riesgo, Evitar, Compartir o Transferir (pronta atención).",IF(AN11="Extrema","Reducir el Riesgo, Evitar o Compartir (Se requiere acción inmediata).","")))))</f>
        <v>Asumir o reducir el Riesgo.</v>
      </c>
      <c r="AP11" s="850" t="s">
        <v>889</v>
      </c>
      <c r="AQ11" s="727" t="s">
        <v>534</v>
      </c>
      <c r="AR11" s="727">
        <v>2</v>
      </c>
      <c r="AS11" s="727" t="s">
        <v>535</v>
      </c>
      <c r="AT11" s="749">
        <v>44805</v>
      </c>
      <c r="AU11" s="749">
        <v>45169</v>
      </c>
      <c r="AV11" s="893" t="s">
        <v>536</v>
      </c>
      <c r="AW11" s="864">
        <v>44895</v>
      </c>
      <c r="AX11" s="865" t="s">
        <v>799</v>
      </c>
      <c r="AY11" s="866">
        <v>0</v>
      </c>
      <c r="AZ11" s="867">
        <f>IF(AY11="","",IF(OR(AR11=0,AR11="",AW11=""),"",(AY11*100%)/AR11))</f>
        <v>0</v>
      </c>
      <c r="BA11" s="857" t="s">
        <v>804</v>
      </c>
      <c r="BB11" s="725" t="s">
        <v>890</v>
      </c>
      <c r="BC11" s="866" t="s">
        <v>800</v>
      </c>
    </row>
    <row r="12" spans="1:55" ht="102">
      <c r="A12" s="833"/>
      <c r="B12" s="730"/>
      <c r="C12" s="730"/>
      <c r="D12" s="730"/>
      <c r="E12" s="730"/>
      <c r="F12" s="889"/>
      <c r="G12" s="730"/>
      <c r="H12" s="730"/>
      <c r="I12" s="730"/>
      <c r="J12" s="730"/>
      <c r="K12" s="730"/>
      <c r="L12" s="730"/>
      <c r="M12" s="730"/>
      <c r="N12" s="853"/>
      <c r="O12" s="833"/>
      <c r="P12" s="835"/>
      <c r="Q12" s="824"/>
      <c r="R12" s="730"/>
      <c r="S12" s="835"/>
      <c r="T12" s="824"/>
      <c r="U12" s="835"/>
      <c r="V12" s="818"/>
      <c r="W12" s="833"/>
      <c r="X12" s="81" t="s">
        <v>537</v>
      </c>
      <c r="Y12" s="81" t="s">
        <v>538</v>
      </c>
      <c r="Z12" s="234" t="s">
        <v>170</v>
      </c>
      <c r="AA12" s="111">
        <f>IF(Z12="","",IF(Z12="Preventivo",25%,IF(Z12="Detectivo",15%,10%)))</f>
        <v>0.25</v>
      </c>
      <c r="AB12" s="112" t="s">
        <v>175</v>
      </c>
      <c r="AC12" s="111">
        <f>IF(AB12="","",IF(AB12="Automático",25%,15%))</f>
        <v>0.15</v>
      </c>
      <c r="AD12" s="112" t="s">
        <v>179</v>
      </c>
      <c r="AE12" s="112" t="s">
        <v>180</v>
      </c>
      <c r="AF12" s="113" t="s">
        <v>183</v>
      </c>
      <c r="AG12" s="887"/>
      <c r="AH12" s="835"/>
      <c r="AI12" s="884"/>
      <c r="AJ12" s="884"/>
      <c r="AK12" s="835"/>
      <c r="AL12" s="884"/>
      <c r="AM12" s="885"/>
      <c r="AN12" s="812"/>
      <c r="AO12" s="814"/>
      <c r="AP12" s="833"/>
      <c r="AQ12" s="730"/>
      <c r="AR12" s="730"/>
      <c r="AS12" s="730"/>
      <c r="AT12" s="730"/>
      <c r="AU12" s="730"/>
      <c r="AV12" s="883"/>
      <c r="AW12" s="778"/>
      <c r="AX12" s="852"/>
      <c r="AY12" s="776"/>
      <c r="AZ12" s="856"/>
      <c r="BA12" s="858"/>
      <c r="BB12" s="860"/>
      <c r="BC12" s="776"/>
    </row>
    <row r="13" spans="1:55" ht="244.8">
      <c r="A13" s="100" t="s">
        <v>23</v>
      </c>
      <c r="B13" s="101" t="s">
        <v>30</v>
      </c>
      <c r="C13" s="102" t="s">
        <v>525</v>
      </c>
      <c r="D13" s="102" t="s">
        <v>526</v>
      </c>
      <c r="E13" s="101" t="s">
        <v>15</v>
      </c>
      <c r="F13" s="101" t="s">
        <v>539</v>
      </c>
      <c r="G13" s="101" t="s">
        <v>117</v>
      </c>
      <c r="H13" s="102" t="s">
        <v>262</v>
      </c>
      <c r="I13" s="102" t="s">
        <v>540</v>
      </c>
      <c r="J13" s="102" t="s">
        <v>541</v>
      </c>
      <c r="K13" s="102" t="s">
        <v>542</v>
      </c>
      <c r="L13" s="103" t="s">
        <v>123</v>
      </c>
      <c r="M13" s="103" t="s">
        <v>142</v>
      </c>
      <c r="N13" s="104" t="s">
        <v>133</v>
      </c>
      <c r="O13" s="100" t="s">
        <v>159</v>
      </c>
      <c r="P13" s="105">
        <f t="shared" ref="P13:P19" si="3">IF($O13="Muy baja",1,IF($O13="Baja",2,IF($O13="Media",3,IF($O13="Alta",4,IF($O13="Muy alta",5,"")))))</f>
        <v>1</v>
      </c>
      <c r="Q13" s="106">
        <f t="shared" ref="Q13:Q19" si="4">IF($O13="Muy baja",20%,IF($O13="Baja",40%,IF($O13="Media",60%,IF($O13="Alta",80%,IF($O13="Muy alta",100%,"")))))</f>
        <v>0.2</v>
      </c>
      <c r="R13" s="101" t="s">
        <v>29</v>
      </c>
      <c r="S13" s="105">
        <f t="shared" ref="S13:S19" si="5">IF($R13="Leve",1,IF($R13="Menor",2,IF($R13="Moderado",3,IF($R13="Mayor",4,IF($R13="Catastrófico",5,"")))))</f>
        <v>5</v>
      </c>
      <c r="T13" s="106">
        <f t="shared" ref="T13:T19" si="6">IF($R13="Leve",20%,IF($R13="Menor",40%,IF($R13="Moderado",60%,IF($R13="Mayor",80%,IF($R13="Catastrófico",100%,"")))))</f>
        <v>1</v>
      </c>
      <c r="U13" s="105">
        <f t="shared" ref="U13:U19" si="7">IF(OR(P13="",S13=""),"",P13*S13)</f>
        <v>5</v>
      </c>
      <c r="V13" s="107" t="str">
        <f t="shared" ref="V13:V18" si="8">IF(U13="","",IF(U13&lt;=2,"BAJA",IF(U13&lt;=6,"MODERADA",IF(U13&lt;=12,"ALTA","EXTREMA"))))</f>
        <v>MODERADA</v>
      </c>
      <c r="W13" s="233" t="s">
        <v>543</v>
      </c>
      <c r="X13" s="103" t="s">
        <v>544</v>
      </c>
      <c r="Y13" s="103" t="s">
        <v>891</v>
      </c>
      <c r="Z13" s="250" t="s">
        <v>170</v>
      </c>
      <c r="AA13" s="111">
        <f t="shared" ref="AA13:AA19" si="9">IF(Z13="","",IF(Z13="Preventivo",25%,IF(Z13="Detectivo",15%,10%)))</f>
        <v>0.25</v>
      </c>
      <c r="AB13" s="112" t="s">
        <v>175</v>
      </c>
      <c r="AC13" s="90">
        <f>IF(AB13="","",IF(AB13="Automático",25%,15%))</f>
        <v>0.15</v>
      </c>
      <c r="AD13" s="112" t="s">
        <v>179</v>
      </c>
      <c r="AE13" s="112" t="s">
        <v>180</v>
      </c>
      <c r="AF13" s="113" t="s">
        <v>183</v>
      </c>
      <c r="AG13" s="93" t="str">
        <f t="shared" ref="AG13:AG18" si="10">IF(OR(O13="",Z13="",AB13=""),"",IF(AI13&lt;=20%,"Muy baja",IF(AI13&lt;=40%,"Baja",IF(AI13&lt;=60%,"Media",IF(AI13&lt;=80%,"Alta","Muy alta")))))</f>
        <v>Muy baja</v>
      </c>
      <c r="AH13" s="83">
        <f t="shared" ref="AH13:AH18" si="11">IF($AG13="Muy baja",1,IF($AG13="Baja",2,IF($AG13="Media",3,IF($AG13="Alta",4,IF($AG13="Muy alta",5,"")))))</f>
        <v>1</v>
      </c>
      <c r="AI13" s="94">
        <f t="shared" ref="AI13:AI18" si="12">IF(OR($Z13="Preventivo",$Z13="Detectivo"),($Q13-($Q13*($AC13+$AA13))),$Q13)</f>
        <v>0.12</v>
      </c>
      <c r="AJ13" s="94" t="str">
        <f t="shared" ref="AJ13:AJ18" si="13">IF(OR(R13="",Z13="",AB13=""),"",IF(AL13&lt;=20%,"Leve",IF(AL13&lt;=40%,"Menor",IF(AL13&lt;=60%,"Moderado",IF(AL13&lt;=80%,"Mayor","Catastrófico")))))</f>
        <v>Catastrófico</v>
      </c>
      <c r="AK13" s="83">
        <f t="shared" ref="AK13:AK18" si="14">IF($AJ13="Leve",1,IF($AJ13="Menor",2,IF($AJ13="Moderado",3,IF($AJ13="Mayor",4,IF($AJ13="Catastrófico",5,"")))))</f>
        <v>5</v>
      </c>
      <c r="AL13" s="94">
        <f t="shared" ref="AL13:AL18" si="15">IF($Z13="Correctivo",($T13-($T13*($AC13+$AA13))),$T13)</f>
        <v>1</v>
      </c>
      <c r="AM13" s="95">
        <f t="shared" ref="AM13:AM18" si="16">IF(OR(AH13="",AK13=""),"",AH13*AK13)</f>
        <v>5</v>
      </c>
      <c r="AN13" s="96" t="str">
        <f t="shared" ref="AN13:AN18" si="17">IF(AM13="","",IF(AM13&lt;=2,"BAJA",IF(AM13&lt;=6,"MODERADA",IF(AM13&lt;=12,"ALTA","EXTREMA"))))</f>
        <v>MODERADA</v>
      </c>
      <c r="AO13" s="97" t="str">
        <f t="shared" ref="AO13:AO18" si="18">IF(AN13="","",IF(AN13="Baja","Asumir el Riesgo.",IF(AN13="Moderada","Asumir o reducir el Riesgo.",IF(AN13="Alta","Reducir el Riesgo, Evitar, Compartir o Transferir (pronta atención).",IF(AN13="Extrema","Reducir el Riesgo, Evitar o Compartir (Se requiere acción inmediata).","")))))</f>
        <v>Asumir o reducir el Riesgo.</v>
      </c>
      <c r="AP13" s="119" t="s">
        <v>545</v>
      </c>
      <c r="AQ13" s="102" t="s">
        <v>546</v>
      </c>
      <c r="AR13" s="250">
        <v>14</v>
      </c>
      <c r="AS13" s="102" t="s">
        <v>547</v>
      </c>
      <c r="AT13" s="249">
        <v>44805</v>
      </c>
      <c r="AU13" s="249">
        <v>45169</v>
      </c>
      <c r="AV13" s="123" t="s">
        <v>548</v>
      </c>
      <c r="AW13" s="371">
        <v>44895</v>
      </c>
      <c r="AX13" s="103" t="s">
        <v>801</v>
      </c>
      <c r="AY13" s="355">
        <v>2</v>
      </c>
      <c r="AZ13" s="394">
        <f>IF(AY13="","",IF(OR(AR13=0,AR13="",AW13=""),"",(AY13*100%)/AR13))</f>
        <v>0.14285714285714285</v>
      </c>
      <c r="BA13" s="396" t="str">
        <f>IF(AY13="","",IF(AW13&lt;AU13,IF(AZ13=0%,"SIN INICIAR",IF(AZ13=100%,"TERMINADA",IF(AZ13&gt;0%,"EN PROCESO")))))</f>
        <v>EN PROCESO</v>
      </c>
      <c r="BB13" s="419" t="s">
        <v>827</v>
      </c>
      <c r="BC13" s="355" t="s">
        <v>800</v>
      </c>
    </row>
    <row r="14" spans="1:55" ht="120.6" customHeight="1">
      <c r="A14" s="831" t="s">
        <v>23</v>
      </c>
      <c r="B14" s="731" t="s">
        <v>30</v>
      </c>
      <c r="C14" s="731" t="s">
        <v>525</v>
      </c>
      <c r="D14" s="731" t="s">
        <v>526</v>
      </c>
      <c r="E14" s="731" t="s">
        <v>15</v>
      </c>
      <c r="F14" s="888" t="s">
        <v>549</v>
      </c>
      <c r="G14" s="731" t="s">
        <v>117</v>
      </c>
      <c r="H14" s="731" t="s">
        <v>262</v>
      </c>
      <c r="I14" s="731" t="s">
        <v>550</v>
      </c>
      <c r="J14" s="731" t="s">
        <v>551</v>
      </c>
      <c r="K14" s="731" t="s">
        <v>552</v>
      </c>
      <c r="L14" s="103" t="s">
        <v>123</v>
      </c>
      <c r="M14" s="103" t="s">
        <v>142</v>
      </c>
      <c r="N14" s="104" t="s">
        <v>133</v>
      </c>
      <c r="O14" s="296" t="s">
        <v>159</v>
      </c>
      <c r="P14" s="297">
        <f t="shared" si="3"/>
        <v>1</v>
      </c>
      <c r="Q14" s="298">
        <f t="shared" si="4"/>
        <v>0.2</v>
      </c>
      <c r="R14" s="261" t="s">
        <v>29</v>
      </c>
      <c r="S14" s="297">
        <f t="shared" si="5"/>
        <v>5</v>
      </c>
      <c r="T14" s="298">
        <f t="shared" si="6"/>
        <v>1</v>
      </c>
      <c r="U14" s="297">
        <f t="shared" si="7"/>
        <v>5</v>
      </c>
      <c r="V14" s="803" t="str">
        <f t="shared" si="8"/>
        <v>MODERADA</v>
      </c>
      <c r="W14" s="831" t="s">
        <v>553</v>
      </c>
      <c r="X14" s="103" t="s">
        <v>554</v>
      </c>
      <c r="Y14" s="103" t="s">
        <v>892</v>
      </c>
      <c r="Z14" s="250" t="s">
        <v>170</v>
      </c>
      <c r="AA14" s="111">
        <f t="shared" si="9"/>
        <v>0.25</v>
      </c>
      <c r="AB14" s="112" t="s">
        <v>175</v>
      </c>
      <c r="AC14" s="111">
        <f t="shared" ref="AC14:AC19" si="19">IF(AB14="","",IF(AB14="Automático",25%,15%))</f>
        <v>0.15</v>
      </c>
      <c r="AD14" s="112" t="s">
        <v>179</v>
      </c>
      <c r="AE14" s="112" t="s">
        <v>180</v>
      </c>
      <c r="AF14" s="113" t="s">
        <v>183</v>
      </c>
      <c r="AG14" s="881" t="str">
        <f t="shared" si="10"/>
        <v>Muy baja</v>
      </c>
      <c r="AH14" s="799">
        <f t="shared" si="11"/>
        <v>1</v>
      </c>
      <c r="AI14" s="875">
        <f t="shared" si="12"/>
        <v>0.12</v>
      </c>
      <c r="AJ14" s="875" t="str">
        <f t="shared" si="13"/>
        <v>Catastrófico</v>
      </c>
      <c r="AK14" s="799">
        <f t="shared" si="14"/>
        <v>5</v>
      </c>
      <c r="AL14" s="875">
        <f t="shared" si="15"/>
        <v>1</v>
      </c>
      <c r="AM14" s="877">
        <f t="shared" si="16"/>
        <v>5</v>
      </c>
      <c r="AN14" s="805" t="str">
        <f t="shared" si="17"/>
        <v>MODERADA</v>
      </c>
      <c r="AO14" s="807" t="str">
        <f t="shared" si="18"/>
        <v>Asumir o reducir el Riesgo.</v>
      </c>
      <c r="AP14" s="831" t="s">
        <v>555</v>
      </c>
      <c r="AQ14" s="731" t="s">
        <v>556</v>
      </c>
      <c r="AR14" s="731">
        <v>10</v>
      </c>
      <c r="AS14" s="731" t="s">
        <v>557</v>
      </c>
      <c r="AT14" s="729">
        <v>44805</v>
      </c>
      <c r="AU14" s="729">
        <v>45169</v>
      </c>
      <c r="AV14" s="873" t="s">
        <v>558</v>
      </c>
      <c r="AW14" s="777">
        <v>44895</v>
      </c>
      <c r="AX14" s="731" t="s">
        <v>802</v>
      </c>
      <c r="AY14" s="868">
        <v>1</v>
      </c>
      <c r="AZ14" s="869">
        <f t="shared" ref="AZ14:AZ16" si="20">IF(AY14="","",IF(OR(AR14=0,AR14="",AW14=""),"",(AY14*100%)/AR14))</f>
        <v>0.1</v>
      </c>
      <c r="BA14" s="871" t="str">
        <f t="shared" ref="BA14" si="21">IF(AY14="","",IF(AW14&lt;AU14,IF(AZ14=0%,"SIN INICIAR",IF(AZ14=100%,"TERMINADA",IF(AZ14&gt;0%,"EN PROCESO")))))</f>
        <v>EN PROCESO</v>
      </c>
      <c r="BB14" s="862" t="s">
        <v>893</v>
      </c>
      <c r="BC14" s="775" t="s">
        <v>800</v>
      </c>
    </row>
    <row r="15" spans="1:55" ht="186" customHeight="1" thickBot="1">
      <c r="A15" s="833"/>
      <c r="B15" s="730"/>
      <c r="C15" s="730"/>
      <c r="D15" s="730"/>
      <c r="E15" s="730"/>
      <c r="F15" s="889"/>
      <c r="G15" s="730"/>
      <c r="H15" s="730"/>
      <c r="I15" s="730"/>
      <c r="J15" s="730"/>
      <c r="K15" s="730"/>
      <c r="L15" s="103" t="s">
        <v>123</v>
      </c>
      <c r="M15" s="103" t="s">
        <v>142</v>
      </c>
      <c r="N15" s="104" t="s">
        <v>133</v>
      </c>
      <c r="O15" s="296" t="s">
        <v>159</v>
      </c>
      <c r="P15" s="297">
        <f t="shared" si="3"/>
        <v>1</v>
      </c>
      <c r="Q15" s="298">
        <f t="shared" si="4"/>
        <v>0.2</v>
      </c>
      <c r="R15" s="261" t="s">
        <v>29</v>
      </c>
      <c r="S15" s="297">
        <f t="shared" si="5"/>
        <v>5</v>
      </c>
      <c r="T15" s="298">
        <f t="shared" si="6"/>
        <v>1</v>
      </c>
      <c r="U15" s="297">
        <f t="shared" si="7"/>
        <v>5</v>
      </c>
      <c r="V15" s="818"/>
      <c r="W15" s="833"/>
      <c r="X15" s="103" t="s">
        <v>559</v>
      </c>
      <c r="Y15" s="103" t="s">
        <v>894</v>
      </c>
      <c r="Z15" s="250" t="s">
        <v>170</v>
      </c>
      <c r="AA15" s="111">
        <f t="shared" si="9"/>
        <v>0.25</v>
      </c>
      <c r="AB15" s="112" t="s">
        <v>175</v>
      </c>
      <c r="AC15" s="111">
        <f t="shared" si="19"/>
        <v>0.15</v>
      </c>
      <c r="AD15" s="112" t="s">
        <v>179</v>
      </c>
      <c r="AE15" s="112" t="s">
        <v>180</v>
      </c>
      <c r="AF15" s="113" t="s">
        <v>183</v>
      </c>
      <c r="AG15" s="887"/>
      <c r="AH15" s="835"/>
      <c r="AI15" s="884"/>
      <c r="AJ15" s="884"/>
      <c r="AK15" s="835"/>
      <c r="AL15" s="884"/>
      <c r="AM15" s="885"/>
      <c r="AN15" s="812"/>
      <c r="AO15" s="814"/>
      <c r="AP15" s="833"/>
      <c r="AQ15" s="730"/>
      <c r="AR15" s="730"/>
      <c r="AS15" s="730"/>
      <c r="AT15" s="730"/>
      <c r="AU15" s="730"/>
      <c r="AV15" s="883"/>
      <c r="AW15" s="776"/>
      <c r="AX15" s="776"/>
      <c r="AY15" s="776"/>
      <c r="AZ15" s="870"/>
      <c r="BA15" s="872"/>
      <c r="BB15" s="863"/>
      <c r="BC15" s="776"/>
    </row>
    <row r="16" spans="1:55" ht="122.4">
      <c r="A16" s="831" t="s">
        <v>23</v>
      </c>
      <c r="B16" s="731" t="s">
        <v>30</v>
      </c>
      <c r="C16" s="731" t="s">
        <v>525</v>
      </c>
      <c r="D16" s="731" t="s">
        <v>526</v>
      </c>
      <c r="E16" s="731" t="s">
        <v>15</v>
      </c>
      <c r="F16" s="888" t="s">
        <v>560</v>
      </c>
      <c r="G16" s="731" t="s">
        <v>117</v>
      </c>
      <c r="H16" s="731" t="s">
        <v>262</v>
      </c>
      <c r="I16" s="731" t="s">
        <v>561</v>
      </c>
      <c r="J16" s="731" t="s">
        <v>562</v>
      </c>
      <c r="K16" s="731" t="s">
        <v>563</v>
      </c>
      <c r="L16" s="727" t="s">
        <v>122</v>
      </c>
      <c r="M16" s="727" t="s">
        <v>140</v>
      </c>
      <c r="N16" s="819" t="s">
        <v>128</v>
      </c>
      <c r="O16" s="100" t="s">
        <v>159</v>
      </c>
      <c r="P16" s="105">
        <f t="shared" si="3"/>
        <v>1</v>
      </c>
      <c r="Q16" s="106">
        <f t="shared" si="4"/>
        <v>0.2</v>
      </c>
      <c r="R16" s="101" t="s">
        <v>29</v>
      </c>
      <c r="S16" s="105">
        <f t="shared" si="5"/>
        <v>5</v>
      </c>
      <c r="T16" s="106">
        <f t="shared" si="6"/>
        <v>1</v>
      </c>
      <c r="U16" s="105">
        <f t="shared" si="7"/>
        <v>5</v>
      </c>
      <c r="V16" s="803" t="str">
        <f t="shared" si="8"/>
        <v>MODERADA</v>
      </c>
      <c r="W16" s="879" t="s">
        <v>564</v>
      </c>
      <c r="X16" s="81" t="s">
        <v>706</v>
      </c>
      <c r="Y16" s="81" t="s">
        <v>895</v>
      </c>
      <c r="Z16" s="250" t="s">
        <v>170</v>
      </c>
      <c r="AA16" s="111">
        <f t="shared" si="9"/>
        <v>0.25</v>
      </c>
      <c r="AB16" s="112" t="s">
        <v>175</v>
      </c>
      <c r="AC16" s="111">
        <f t="shared" si="19"/>
        <v>0.15</v>
      </c>
      <c r="AD16" s="112" t="s">
        <v>179</v>
      </c>
      <c r="AE16" s="112" t="s">
        <v>180</v>
      </c>
      <c r="AF16" s="113" t="s">
        <v>183</v>
      </c>
      <c r="AG16" s="881" t="str">
        <f t="shared" si="10"/>
        <v>Muy baja</v>
      </c>
      <c r="AH16" s="799">
        <f t="shared" si="11"/>
        <v>1</v>
      </c>
      <c r="AI16" s="875">
        <f t="shared" si="12"/>
        <v>0.12</v>
      </c>
      <c r="AJ16" s="875" t="str">
        <f t="shared" si="13"/>
        <v>Catastrófico</v>
      </c>
      <c r="AK16" s="799">
        <f t="shared" si="14"/>
        <v>5</v>
      </c>
      <c r="AL16" s="875">
        <f t="shared" si="15"/>
        <v>1</v>
      </c>
      <c r="AM16" s="877">
        <f t="shared" si="16"/>
        <v>5</v>
      </c>
      <c r="AN16" s="805" t="str">
        <f t="shared" si="17"/>
        <v>MODERADA</v>
      </c>
      <c r="AO16" s="807" t="str">
        <f t="shared" si="18"/>
        <v>Asumir o reducir el Riesgo.</v>
      </c>
      <c r="AP16" s="831" t="s">
        <v>565</v>
      </c>
      <c r="AQ16" s="731" t="s">
        <v>566</v>
      </c>
      <c r="AR16" s="731">
        <v>1</v>
      </c>
      <c r="AS16" s="731" t="s">
        <v>567</v>
      </c>
      <c r="AT16" s="729">
        <v>44805</v>
      </c>
      <c r="AU16" s="729">
        <v>45169</v>
      </c>
      <c r="AV16" s="873" t="s">
        <v>568</v>
      </c>
      <c r="AW16" s="777">
        <v>44895</v>
      </c>
      <c r="AX16" s="868" t="s">
        <v>799</v>
      </c>
      <c r="AY16" s="775">
        <v>0</v>
      </c>
      <c r="AZ16" s="855">
        <f t="shared" si="20"/>
        <v>0</v>
      </c>
      <c r="BA16" s="857" t="s">
        <v>804</v>
      </c>
      <c r="BB16" s="859" t="s">
        <v>896</v>
      </c>
      <c r="BC16" s="775" t="s">
        <v>800</v>
      </c>
    </row>
    <row r="17" spans="1:55" ht="133.19999999999999" thickBot="1">
      <c r="A17" s="833"/>
      <c r="B17" s="730"/>
      <c r="C17" s="730"/>
      <c r="D17" s="730"/>
      <c r="E17" s="730"/>
      <c r="F17" s="889"/>
      <c r="G17" s="730"/>
      <c r="H17" s="730"/>
      <c r="I17" s="730"/>
      <c r="J17" s="730"/>
      <c r="K17" s="730"/>
      <c r="L17" s="730"/>
      <c r="M17" s="730"/>
      <c r="N17" s="853"/>
      <c r="O17" s="100" t="s">
        <v>159</v>
      </c>
      <c r="P17" s="105">
        <f t="shared" si="3"/>
        <v>1</v>
      </c>
      <c r="Q17" s="106">
        <f t="shared" si="4"/>
        <v>0.2</v>
      </c>
      <c r="R17" s="101" t="s">
        <v>29</v>
      </c>
      <c r="S17" s="105">
        <f t="shared" si="5"/>
        <v>5</v>
      </c>
      <c r="T17" s="106">
        <f t="shared" si="6"/>
        <v>1</v>
      </c>
      <c r="U17" s="105">
        <f t="shared" si="7"/>
        <v>5</v>
      </c>
      <c r="V17" s="818"/>
      <c r="W17" s="886"/>
      <c r="X17" s="81" t="s">
        <v>569</v>
      </c>
      <c r="Y17" s="81" t="s">
        <v>570</v>
      </c>
      <c r="Z17" s="250" t="s">
        <v>170</v>
      </c>
      <c r="AA17" s="111">
        <f t="shared" si="9"/>
        <v>0.25</v>
      </c>
      <c r="AB17" s="112" t="s">
        <v>175</v>
      </c>
      <c r="AC17" s="111">
        <f t="shared" si="19"/>
        <v>0.15</v>
      </c>
      <c r="AD17" s="112" t="s">
        <v>179</v>
      </c>
      <c r="AE17" s="112" t="s">
        <v>180</v>
      </c>
      <c r="AF17" s="113" t="s">
        <v>183</v>
      </c>
      <c r="AG17" s="887"/>
      <c r="AH17" s="835"/>
      <c r="AI17" s="884"/>
      <c r="AJ17" s="884"/>
      <c r="AK17" s="835"/>
      <c r="AL17" s="884"/>
      <c r="AM17" s="885"/>
      <c r="AN17" s="812"/>
      <c r="AO17" s="814"/>
      <c r="AP17" s="833"/>
      <c r="AQ17" s="730"/>
      <c r="AR17" s="730"/>
      <c r="AS17" s="730"/>
      <c r="AT17" s="730"/>
      <c r="AU17" s="730"/>
      <c r="AV17" s="883"/>
      <c r="AW17" s="776"/>
      <c r="AX17" s="776"/>
      <c r="AY17" s="776"/>
      <c r="AZ17" s="856"/>
      <c r="BA17" s="858"/>
      <c r="BB17" s="860"/>
      <c r="BC17" s="776"/>
    </row>
    <row r="18" spans="1:55" ht="61.2">
      <c r="A18" s="831" t="s">
        <v>23</v>
      </c>
      <c r="B18" s="731" t="s">
        <v>30</v>
      </c>
      <c r="C18" s="731" t="s">
        <v>525</v>
      </c>
      <c r="D18" s="731" t="s">
        <v>526</v>
      </c>
      <c r="E18" s="731" t="s">
        <v>15</v>
      </c>
      <c r="F18" s="731" t="s">
        <v>571</v>
      </c>
      <c r="G18" s="731" t="s">
        <v>117</v>
      </c>
      <c r="H18" s="731" t="s">
        <v>262</v>
      </c>
      <c r="I18" s="731" t="s">
        <v>572</v>
      </c>
      <c r="J18" s="731" t="s">
        <v>573</v>
      </c>
      <c r="K18" s="731" t="s">
        <v>574</v>
      </c>
      <c r="L18" s="727" t="s">
        <v>122</v>
      </c>
      <c r="M18" s="727" t="s">
        <v>140</v>
      </c>
      <c r="N18" s="819" t="s">
        <v>128</v>
      </c>
      <c r="O18" s="100" t="s">
        <v>159</v>
      </c>
      <c r="P18" s="105">
        <f t="shared" si="3"/>
        <v>1</v>
      </c>
      <c r="Q18" s="106">
        <f t="shared" si="4"/>
        <v>0.2</v>
      </c>
      <c r="R18" s="101" t="s">
        <v>29</v>
      </c>
      <c r="S18" s="105">
        <f t="shared" si="5"/>
        <v>5</v>
      </c>
      <c r="T18" s="106">
        <f t="shared" si="6"/>
        <v>1</v>
      </c>
      <c r="U18" s="105">
        <f t="shared" si="7"/>
        <v>5</v>
      </c>
      <c r="V18" s="803" t="str">
        <f t="shared" si="8"/>
        <v>MODERADA</v>
      </c>
      <c r="W18" s="879" t="s">
        <v>575</v>
      </c>
      <c r="X18" s="81" t="s">
        <v>576</v>
      </c>
      <c r="Y18" s="81" t="s">
        <v>577</v>
      </c>
      <c r="Z18" s="250" t="s">
        <v>170</v>
      </c>
      <c r="AA18" s="111">
        <f t="shared" si="9"/>
        <v>0.25</v>
      </c>
      <c r="AB18" s="112" t="s">
        <v>175</v>
      </c>
      <c r="AC18" s="111">
        <f t="shared" si="19"/>
        <v>0.15</v>
      </c>
      <c r="AD18" s="112" t="s">
        <v>179</v>
      </c>
      <c r="AE18" s="112" t="s">
        <v>180</v>
      </c>
      <c r="AF18" s="113" t="s">
        <v>183</v>
      </c>
      <c r="AG18" s="881" t="str">
        <f t="shared" si="10"/>
        <v>Muy baja</v>
      </c>
      <c r="AH18" s="799">
        <f t="shared" si="11"/>
        <v>1</v>
      </c>
      <c r="AI18" s="875">
        <f t="shared" si="12"/>
        <v>0.12</v>
      </c>
      <c r="AJ18" s="875" t="str">
        <f t="shared" si="13"/>
        <v>Catastrófico</v>
      </c>
      <c r="AK18" s="799">
        <f t="shared" si="14"/>
        <v>5</v>
      </c>
      <c r="AL18" s="875">
        <f t="shared" si="15"/>
        <v>1</v>
      </c>
      <c r="AM18" s="877">
        <f t="shared" si="16"/>
        <v>5</v>
      </c>
      <c r="AN18" s="805" t="str">
        <f t="shared" si="17"/>
        <v>MODERADA</v>
      </c>
      <c r="AO18" s="807" t="str">
        <f t="shared" si="18"/>
        <v>Asumir o reducir el Riesgo.</v>
      </c>
      <c r="AP18" s="831" t="s">
        <v>578</v>
      </c>
      <c r="AQ18" s="731" t="s">
        <v>579</v>
      </c>
      <c r="AR18" s="731">
        <v>4</v>
      </c>
      <c r="AS18" s="731" t="s">
        <v>580</v>
      </c>
      <c r="AT18" s="729">
        <v>44805</v>
      </c>
      <c r="AU18" s="729">
        <v>45169</v>
      </c>
      <c r="AV18" s="873" t="s">
        <v>581</v>
      </c>
      <c r="AW18" s="777">
        <v>44895</v>
      </c>
      <c r="AX18" s="731" t="s">
        <v>803</v>
      </c>
      <c r="AY18" s="775">
        <v>0</v>
      </c>
      <c r="AZ18" s="855">
        <f>IF(AY18="","",IF(OR(AR18=0,AR18="",AW18=""),"",(AY18*100%)/AR18))</f>
        <v>0</v>
      </c>
      <c r="BA18" s="861" t="str">
        <f>IF(AY18="","",IF(AW18&lt;AU18,IF(AZ18=0%,"SIN INICIAR",IF(AZ18=100%,"TERMINADA",IF(AZ18&gt;0%,"EN PROCESO")))))</f>
        <v>SIN INICIAR</v>
      </c>
      <c r="BB18" s="862" t="s">
        <v>828</v>
      </c>
      <c r="BC18" s="775" t="s">
        <v>800</v>
      </c>
    </row>
    <row r="19" spans="1:55" ht="112.8" thickBot="1">
      <c r="A19" s="838"/>
      <c r="B19" s="821"/>
      <c r="C19" s="821"/>
      <c r="D19" s="821"/>
      <c r="E19" s="821"/>
      <c r="F19" s="821"/>
      <c r="G19" s="821"/>
      <c r="H19" s="821"/>
      <c r="I19" s="821"/>
      <c r="J19" s="821"/>
      <c r="K19" s="821"/>
      <c r="L19" s="821"/>
      <c r="M19" s="821"/>
      <c r="N19" s="837"/>
      <c r="O19" s="235" t="s">
        <v>159</v>
      </c>
      <c r="P19" s="204">
        <f t="shared" si="3"/>
        <v>1</v>
      </c>
      <c r="Q19" s="278">
        <f t="shared" si="4"/>
        <v>0.2</v>
      </c>
      <c r="R19" s="236" t="s">
        <v>29</v>
      </c>
      <c r="S19" s="204">
        <f t="shared" si="5"/>
        <v>5</v>
      </c>
      <c r="T19" s="278">
        <f t="shared" si="6"/>
        <v>1</v>
      </c>
      <c r="U19" s="204">
        <f t="shared" si="7"/>
        <v>5</v>
      </c>
      <c r="V19" s="804"/>
      <c r="W19" s="880"/>
      <c r="X19" s="237" t="s">
        <v>582</v>
      </c>
      <c r="Y19" s="237" t="s">
        <v>583</v>
      </c>
      <c r="Z19" s="236" t="s">
        <v>170</v>
      </c>
      <c r="AA19" s="240">
        <f t="shared" si="9"/>
        <v>0.25</v>
      </c>
      <c r="AB19" s="241" t="s">
        <v>175</v>
      </c>
      <c r="AC19" s="240">
        <f t="shared" si="19"/>
        <v>0.15</v>
      </c>
      <c r="AD19" s="241" t="s">
        <v>179</v>
      </c>
      <c r="AE19" s="241" t="s">
        <v>180</v>
      </c>
      <c r="AF19" s="242" t="s">
        <v>183</v>
      </c>
      <c r="AG19" s="882"/>
      <c r="AH19" s="800"/>
      <c r="AI19" s="876"/>
      <c r="AJ19" s="876"/>
      <c r="AK19" s="800"/>
      <c r="AL19" s="876"/>
      <c r="AM19" s="878"/>
      <c r="AN19" s="806"/>
      <c r="AO19" s="808"/>
      <c r="AP19" s="838"/>
      <c r="AQ19" s="821"/>
      <c r="AR19" s="821"/>
      <c r="AS19" s="821"/>
      <c r="AT19" s="821"/>
      <c r="AU19" s="821"/>
      <c r="AV19" s="874"/>
      <c r="AW19" s="776"/>
      <c r="AX19" s="776"/>
      <c r="AY19" s="776"/>
      <c r="AZ19" s="856"/>
      <c r="BA19" s="858"/>
      <c r="BB19" s="863"/>
      <c r="BC19" s="776"/>
    </row>
  </sheetData>
  <mergeCells count="212">
    <mergeCell ref="AR14:AR15"/>
    <mergeCell ref="AR16:AR17"/>
    <mergeCell ref="AR18:AR19"/>
    <mergeCell ref="A9:F9"/>
    <mergeCell ref="G9:G10"/>
    <mergeCell ref="H9:K9"/>
    <mergeCell ref="L9:M9"/>
    <mergeCell ref="N9:N10"/>
    <mergeCell ref="O9:O10"/>
    <mergeCell ref="V9:V10"/>
    <mergeCell ref="W9:Y9"/>
    <mergeCell ref="Z9:Z10"/>
    <mergeCell ref="AA9:AA10"/>
    <mergeCell ref="AB9:AF9"/>
    <mergeCell ref="AG9:AG10"/>
    <mergeCell ref="AN9:AN10"/>
    <mergeCell ref="AO9:AO10"/>
    <mergeCell ref="AP9:AP10"/>
    <mergeCell ref="H11:H12"/>
    <mergeCell ref="I11:I12"/>
    <mergeCell ref="A14:A15"/>
    <mergeCell ref="B14:B15"/>
    <mergeCell ref="C14:C15"/>
    <mergeCell ref="D14:D15"/>
    <mergeCell ref="A1:B4"/>
    <mergeCell ref="W8:AF8"/>
    <mergeCell ref="AG8:AO8"/>
    <mergeCell ref="AP8:AV8"/>
    <mergeCell ref="AR9:AR10"/>
    <mergeCell ref="AR11:AR12"/>
    <mergeCell ref="A6:B6"/>
    <mergeCell ref="A8:N8"/>
    <mergeCell ref="O8:V8"/>
    <mergeCell ref="AQ9:AQ10"/>
    <mergeCell ref="AS9:AS10"/>
    <mergeCell ref="AH9:AH10"/>
    <mergeCell ref="AI9:AI10"/>
    <mergeCell ref="AJ9:AJ10"/>
    <mergeCell ref="AK9:AK10"/>
    <mergeCell ref="AL9:AL10"/>
    <mergeCell ref="AM9:AM10"/>
    <mergeCell ref="A11:A12"/>
    <mergeCell ref="B11:B12"/>
    <mergeCell ref="C11:C12"/>
    <mergeCell ref="D11:D12"/>
    <mergeCell ref="E11:E12"/>
    <mergeCell ref="F11:F12"/>
    <mergeCell ref="G11:G12"/>
    <mergeCell ref="AS11:AS12"/>
    <mergeCell ref="P9:P10"/>
    <mergeCell ref="Q9:Q10"/>
    <mergeCell ref="R9:R10"/>
    <mergeCell ref="S9:S10"/>
    <mergeCell ref="T9:T10"/>
    <mergeCell ref="U9:U10"/>
    <mergeCell ref="AU11:AU12"/>
    <mergeCell ref="AV11:AV12"/>
    <mergeCell ref="AT9:AU9"/>
    <mergeCell ref="AT11:AT12"/>
    <mergeCell ref="E14:E15"/>
    <mergeCell ref="F14:F15"/>
    <mergeCell ref="AK11:AK12"/>
    <mergeCell ref="AL11:AL12"/>
    <mergeCell ref="AM11:AM12"/>
    <mergeCell ref="AN11:AN12"/>
    <mergeCell ref="AO11:AO12"/>
    <mergeCell ref="AP11:AP12"/>
    <mergeCell ref="V11:V12"/>
    <mergeCell ref="W11:W12"/>
    <mergeCell ref="AG11:AG12"/>
    <mergeCell ref="AH11:AH12"/>
    <mergeCell ref="AI11:AI12"/>
    <mergeCell ref="AJ11:AJ12"/>
    <mergeCell ref="P11:P12"/>
    <mergeCell ref="Q11:Q12"/>
    <mergeCell ref="R11:R12"/>
    <mergeCell ref="AJ14:AJ15"/>
    <mergeCell ref="AK14:AK15"/>
    <mergeCell ref="G14:G15"/>
    <mergeCell ref="H14:H15"/>
    <mergeCell ref="I14:I15"/>
    <mergeCell ref="J14:J15"/>
    <mergeCell ref="K14:K15"/>
    <mergeCell ref="V14:V15"/>
    <mergeCell ref="AQ11:AQ12"/>
    <mergeCell ref="S11:S12"/>
    <mergeCell ref="T11:T12"/>
    <mergeCell ref="U11:U12"/>
    <mergeCell ref="J11:J12"/>
    <mergeCell ref="K11:K12"/>
    <mergeCell ref="L11:L12"/>
    <mergeCell ref="M11:M12"/>
    <mergeCell ref="N11:N12"/>
    <mergeCell ref="O11:O12"/>
    <mergeCell ref="J16:J17"/>
    <mergeCell ref="K16:K17"/>
    <mergeCell ref="L16:L17"/>
    <mergeCell ref="M16:M17"/>
    <mergeCell ref="AS14:AS15"/>
    <mergeCell ref="AU14:AU15"/>
    <mergeCell ref="AV14:AV15"/>
    <mergeCell ref="A16:A17"/>
    <mergeCell ref="B16:B17"/>
    <mergeCell ref="C16:C17"/>
    <mergeCell ref="D16:D17"/>
    <mergeCell ref="E16:E17"/>
    <mergeCell ref="F16:F17"/>
    <mergeCell ref="G16:G17"/>
    <mergeCell ref="AL14:AL15"/>
    <mergeCell ref="AM14:AM15"/>
    <mergeCell ref="AN14:AN15"/>
    <mergeCell ref="AO14:AO15"/>
    <mergeCell ref="AP14:AP15"/>
    <mergeCell ref="AQ14:AQ15"/>
    <mergeCell ref="W14:W15"/>
    <mergeCell ref="AG14:AG15"/>
    <mergeCell ref="AH14:AH15"/>
    <mergeCell ref="AI14:AI15"/>
    <mergeCell ref="AP16:AP17"/>
    <mergeCell ref="AQ16:AQ17"/>
    <mergeCell ref="AS16:AS17"/>
    <mergeCell ref="AU16:AU17"/>
    <mergeCell ref="AV16:AV17"/>
    <mergeCell ref="A18:A19"/>
    <mergeCell ref="B18:B19"/>
    <mergeCell ref="C18:C19"/>
    <mergeCell ref="D18:D19"/>
    <mergeCell ref="E18:E19"/>
    <mergeCell ref="AJ16:AJ17"/>
    <mergeCell ref="AK16:AK17"/>
    <mergeCell ref="AL16:AL17"/>
    <mergeCell ref="AM16:AM17"/>
    <mergeCell ref="AN16:AN17"/>
    <mergeCell ref="AO16:AO17"/>
    <mergeCell ref="N16:N17"/>
    <mergeCell ref="V16:V17"/>
    <mergeCell ref="W16:W17"/>
    <mergeCell ref="AG16:AG17"/>
    <mergeCell ref="AH16:AH17"/>
    <mergeCell ref="AI16:AI17"/>
    <mergeCell ref="H16:H17"/>
    <mergeCell ref="I16:I17"/>
    <mergeCell ref="L18:L19"/>
    <mergeCell ref="M18:M19"/>
    <mergeCell ref="N18:N19"/>
    <mergeCell ref="V18:V19"/>
    <mergeCell ref="W18:W19"/>
    <mergeCell ref="AG18:AG19"/>
    <mergeCell ref="F18:F19"/>
    <mergeCell ref="G18:G19"/>
    <mergeCell ref="H18:H19"/>
    <mergeCell ref="I18:I19"/>
    <mergeCell ref="J18:J19"/>
    <mergeCell ref="K18:K19"/>
    <mergeCell ref="AV18:AV19"/>
    <mergeCell ref="AN18:AN19"/>
    <mergeCell ref="AO18:AO19"/>
    <mergeCell ref="AP18:AP19"/>
    <mergeCell ref="AQ18:AQ19"/>
    <mergeCell ref="AS18:AS19"/>
    <mergeCell ref="AU18:AU19"/>
    <mergeCell ref="AH18:AH19"/>
    <mergeCell ref="AI18:AI19"/>
    <mergeCell ref="AJ18:AJ19"/>
    <mergeCell ref="AK18:AK19"/>
    <mergeCell ref="AL18:AL19"/>
    <mergeCell ref="AM18:AM19"/>
    <mergeCell ref="AW8:BC8"/>
    <mergeCell ref="AW9:AW10"/>
    <mergeCell ref="AX9:AX10"/>
    <mergeCell ref="AY9:AY10"/>
    <mergeCell ref="AZ9:AZ10"/>
    <mergeCell ref="BA9:BA10"/>
    <mergeCell ref="BB9:BB10"/>
    <mergeCell ref="BC9:BC10"/>
    <mergeCell ref="AV9:AV10"/>
    <mergeCell ref="AT14:AT15"/>
    <mergeCell ref="AT16:AT17"/>
    <mergeCell ref="AT18:AT19"/>
    <mergeCell ref="C1:AC4"/>
    <mergeCell ref="AD1:AE4"/>
    <mergeCell ref="AF1:AG4"/>
    <mergeCell ref="AH1:BB4"/>
    <mergeCell ref="BC1:BC4"/>
    <mergeCell ref="AW11:AW12"/>
    <mergeCell ref="AX11:AX12"/>
    <mergeCell ref="AY11:AY12"/>
    <mergeCell ref="AZ11:AZ12"/>
    <mergeCell ref="BA11:BA12"/>
    <mergeCell ref="BB11:BB12"/>
    <mergeCell ref="BC11:BC12"/>
    <mergeCell ref="AW14:AW15"/>
    <mergeCell ref="AX14:AX15"/>
    <mergeCell ref="AY14:AY15"/>
    <mergeCell ref="AZ14:AZ15"/>
    <mergeCell ref="BA14:BA15"/>
    <mergeCell ref="BB14:BB15"/>
    <mergeCell ref="BC14:BC15"/>
    <mergeCell ref="AW16:AW17"/>
    <mergeCell ref="AX16:AX17"/>
    <mergeCell ref="AY16:AY17"/>
    <mergeCell ref="AZ16:AZ17"/>
    <mergeCell ref="BA16:BA17"/>
    <mergeCell ref="BB16:BB17"/>
    <mergeCell ref="BC16:BC17"/>
    <mergeCell ref="AW18:AW19"/>
    <mergeCell ref="AX18:AX19"/>
    <mergeCell ref="AY18:AY19"/>
    <mergeCell ref="AZ18:AZ19"/>
    <mergeCell ref="BA18:BA19"/>
    <mergeCell ref="BB18:BB19"/>
    <mergeCell ref="BC18:BC19"/>
  </mergeCells>
  <conditionalFormatting sqref="V13:V14 V11 V16 V18">
    <cfRule type="containsText" dxfId="109" priority="1" operator="containsText" text="ALTA">
      <formula>NOT(ISERROR(SEARCH("ALTA",V11)))</formula>
    </cfRule>
    <cfRule type="containsText" dxfId="108" priority="2" operator="containsText" text="EXTREMA">
      <formula>NOT(ISERROR(SEARCH("EXTREMA",V11)))</formula>
    </cfRule>
    <cfRule type="containsText" dxfId="107" priority="3" operator="containsText" text="ALTA">
      <formula>NOT(ISERROR(SEARCH("ALTA",V11)))</formula>
    </cfRule>
    <cfRule type="containsText" dxfId="106" priority="4" operator="containsText" text="MODERADA">
      <formula>NOT(ISERROR(SEARCH("MODERADA",V11)))</formula>
    </cfRule>
    <cfRule type="containsText" dxfId="105" priority="5" operator="containsText" text="BAJA">
      <formula>NOT(ISERROR(SEARCH("BAJA",V11)))</formula>
    </cfRule>
    <cfRule type="colorScale" priority="6">
      <colorScale>
        <cfvo type="num" val="1"/>
        <cfvo type="num" val="2"/>
        <cfvo type="num" val="5"/>
        <color rgb="FFF8696B"/>
        <color rgb="FFFFEB84"/>
        <color rgb="FF63BE7B"/>
      </colorScale>
    </cfRule>
    <cfRule type="colorScale" priority="7">
      <colorScale>
        <cfvo type="min"/>
        <cfvo type="percentile" val="50"/>
        <cfvo type="max"/>
        <color rgb="FFF8696B"/>
        <color rgb="FFFFEB84"/>
        <color rgb="FF63BE7B"/>
      </colorScale>
    </cfRule>
  </conditionalFormatting>
  <conditionalFormatting sqref="V13:V14 V11 V16 V18">
    <cfRule type="containsText" dxfId="104" priority="8" operator="containsText" text="ALTA">
      <formula>NOT(ISERROR(SEARCH("ALTA",V11)))</formula>
    </cfRule>
    <cfRule type="containsText" dxfId="103" priority="9" operator="containsText" text="EXTREMA">
      <formula>NOT(ISERROR(SEARCH("EXTREMA",V11)))</formula>
    </cfRule>
    <cfRule type="containsText" dxfId="102" priority="10" operator="containsText" text="ALTA">
      <formula>NOT(ISERROR(SEARCH("ALTA",V11)))</formula>
    </cfRule>
    <cfRule type="containsText" dxfId="101" priority="11" operator="containsText" text="MODERADA">
      <formula>NOT(ISERROR(SEARCH("MODERADA",V11)))</formula>
    </cfRule>
    <cfRule type="containsText" dxfId="100" priority="12" operator="containsText" text="BAJA">
      <formula>NOT(ISERROR(SEARCH("BAJA",V11)))</formula>
    </cfRule>
    <cfRule type="colorScale" priority="13">
      <colorScale>
        <cfvo type="num" val="1"/>
        <cfvo type="num" val="2"/>
        <cfvo type="num" val="5"/>
        <color rgb="FFF8696B"/>
        <color rgb="FFFFEB84"/>
        <color rgb="FF63BE7B"/>
      </colorScale>
    </cfRule>
    <cfRule type="colorScale" priority="14">
      <colorScale>
        <cfvo type="min"/>
        <cfvo type="percentile" val="50"/>
        <cfvo type="max"/>
        <color rgb="FFF8696B"/>
        <color rgb="FFFFEB84"/>
        <color rgb="FF63BE7B"/>
      </colorScale>
    </cfRule>
  </conditionalFormatting>
  <conditionalFormatting sqref="AN13:AN14 AN11 AN16 AN18">
    <cfRule type="containsText" dxfId="99" priority="15" operator="containsText" text="ALTA">
      <formula>NOT(ISERROR(SEARCH("ALTA",AN11)))</formula>
    </cfRule>
    <cfRule type="containsText" dxfId="98" priority="16" operator="containsText" text="EXTREMA">
      <formula>NOT(ISERROR(SEARCH("EXTREMA",AN11)))</formula>
    </cfRule>
    <cfRule type="containsText" dxfId="97" priority="17" operator="containsText" text="ALTA">
      <formula>NOT(ISERROR(SEARCH("ALTA",AN11)))</formula>
    </cfRule>
    <cfRule type="containsText" dxfId="96" priority="18" operator="containsText" text="MODERADA">
      <formula>NOT(ISERROR(SEARCH("MODERADA",AN11)))</formula>
    </cfRule>
    <cfRule type="containsText" dxfId="95" priority="19" operator="containsText" text="BAJA">
      <formula>NOT(ISERROR(SEARCH("BAJA",AN11)))</formula>
    </cfRule>
    <cfRule type="colorScale" priority="20">
      <colorScale>
        <cfvo type="num" val="1"/>
        <cfvo type="num" val="2"/>
        <cfvo type="num" val="5"/>
        <color rgb="FFF8696B"/>
        <color rgb="FFFFEB84"/>
        <color rgb="FF63BE7B"/>
      </colorScale>
    </cfRule>
    <cfRule type="colorScale" priority="21">
      <colorScale>
        <cfvo type="min"/>
        <cfvo type="percentile" val="50"/>
        <cfvo type="max"/>
        <color rgb="FFF8696B"/>
        <color rgb="FFFFEB84"/>
        <color rgb="FF63BE7B"/>
      </colorScale>
    </cfRule>
  </conditionalFormatting>
  <conditionalFormatting sqref="AN13:AN14 AN11 AN16 AN18">
    <cfRule type="containsText" dxfId="94" priority="22" operator="containsText" text="ALTA">
      <formula>NOT(ISERROR(SEARCH("ALTA",AN11)))</formula>
    </cfRule>
    <cfRule type="containsText" dxfId="93" priority="23" operator="containsText" text="EXTREMA">
      <formula>NOT(ISERROR(SEARCH("EXTREMA",AN11)))</formula>
    </cfRule>
    <cfRule type="containsText" dxfId="92" priority="24" operator="containsText" text="ALTA">
      <formula>NOT(ISERROR(SEARCH("ALTA",AN11)))</formula>
    </cfRule>
    <cfRule type="containsText" dxfId="91" priority="25" operator="containsText" text="MODERADA">
      <formula>NOT(ISERROR(SEARCH("MODERADA",AN11)))</formula>
    </cfRule>
    <cfRule type="containsText" dxfId="90" priority="26" operator="containsText" text="BAJA">
      <formula>NOT(ISERROR(SEARCH("BAJA",AN11)))</formula>
    </cfRule>
    <cfRule type="colorScale" priority="27">
      <colorScale>
        <cfvo type="num" val="1"/>
        <cfvo type="num" val="2"/>
        <cfvo type="num" val="5"/>
        <color rgb="FFF8696B"/>
        <color rgb="FFFFEB84"/>
        <color rgb="FF63BE7B"/>
      </colorScale>
    </cfRule>
    <cfRule type="colorScale" priority="28">
      <colorScale>
        <cfvo type="min"/>
        <cfvo type="percentile" val="50"/>
        <cfvo type="max"/>
        <color rgb="FFF8696B"/>
        <color rgb="FFFFEB84"/>
        <color rgb="FF63BE7B"/>
      </colorScale>
    </cfRule>
  </conditionalFormatting>
  <dataValidations count="5">
    <dataValidation type="list" allowBlank="1" showInputMessage="1" showErrorMessage="1" sqref="M11 M13:M16 M18" xr:uid="{66B2F9F6-5C7D-4F31-8235-ADFF70AEA994}">
      <formula1>INDIRECT(L11)</formula1>
    </dataValidation>
    <dataValidation type="list" allowBlank="1" showInputMessage="1" showErrorMessage="1" sqref="B11 B13:B14 B16 B18" xr:uid="{762A5278-5516-42A6-B468-B5633DADC137}">
      <formula1>Procesos</formula1>
    </dataValidation>
    <dataValidation type="list" allowBlank="1" showInputMessage="1" showErrorMessage="1" sqref="A11 A13:A14 A16 A18" xr:uid="{7F158191-D967-4421-9324-E36B0CAA0FC0}">
      <formula1>Macroprocesos</formula1>
    </dataValidation>
    <dataValidation type="list" allowBlank="1" showInputMessage="1" showErrorMessage="1" sqref="R11 R13:R19" xr:uid="{42A67782-077C-4995-B39F-F528F8996CC8}">
      <formula1>Impacto</formula1>
    </dataValidation>
    <dataValidation type="list" allowBlank="1" showInputMessage="1" showErrorMessage="1" sqref="O11 O13:O19" xr:uid="{69672DC6-8D34-4984-81DD-B19151FB06E7}">
      <formula1>Frecuencia</formula1>
    </dataValidation>
  </dataValidations>
  <printOptions horizontalCentered="1"/>
  <pageMargins left="0.11" right="0.13" top="0.27559055118110237" bottom="0.32" header="0.19685039370078741" footer="0.17"/>
  <pageSetup paperSize="281" scale="60" pageOrder="overThenDown"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CC89CDD-0921-4579-9A4A-8B6D1A87B9EC}">
          <x14:formula1>
            <xm:f>'D:\Users\Jizeth\Downloads\[20221130_SEGUIMIENTO MRG_2SEG2022_MV.xlsx]Datos'!#REF!</xm:f>
          </x14:formula1>
          <xm:sqref>AY11:AY19</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4E5B4-210B-4854-938A-BF89500684BA}">
  <sheetPr codeName="Hoja16"/>
  <dimension ref="A1:BD21"/>
  <sheetViews>
    <sheetView topLeftCell="A2" zoomScaleNormal="100" zoomScaleSheetLayoutView="85" workbookViewId="0">
      <selection activeCell="A11" sqref="A11"/>
    </sheetView>
  </sheetViews>
  <sheetFormatPr baseColWidth="10" defaultColWidth="11.44140625" defaultRowHeight="10.199999999999999"/>
  <cols>
    <col min="1" max="1" width="14.33203125" style="64" customWidth="1"/>
    <col min="2" max="2" width="15.6640625" style="64" customWidth="1"/>
    <col min="3" max="3" width="26.33203125" style="64" customWidth="1"/>
    <col min="4" max="4" width="36.44140625" style="64" customWidth="1"/>
    <col min="5" max="5" width="10.33203125" style="64" customWidth="1"/>
    <col min="6" max="6" width="13.109375" style="64" customWidth="1"/>
    <col min="7" max="7" width="14.33203125" style="64" customWidth="1"/>
    <col min="8" max="8" width="11.6640625" style="64" customWidth="1"/>
    <col min="9" max="11" width="20.44140625" style="64" customWidth="1"/>
    <col min="12" max="14" width="14.33203125" style="64" customWidth="1"/>
    <col min="15" max="15" width="14" style="64" customWidth="1"/>
    <col min="16" max="16" width="4.33203125" style="64" customWidth="1"/>
    <col min="17" max="17" width="6.109375" style="64" customWidth="1"/>
    <col min="18" max="18" width="14.88671875" style="64" customWidth="1"/>
    <col min="19" max="19" width="4.33203125" style="64" customWidth="1"/>
    <col min="20" max="20" width="5.33203125" style="64" customWidth="1"/>
    <col min="21" max="22" width="12.6640625" style="64" customWidth="1"/>
    <col min="23" max="23" width="21.44140625" style="64" customWidth="1"/>
    <col min="24" max="24" width="33.33203125" style="64" customWidth="1"/>
    <col min="25" max="25" width="51.6640625" style="64" customWidth="1"/>
    <col min="26" max="26" width="7.44140625" style="64" customWidth="1"/>
    <col min="27" max="27" width="9.33203125" style="64" customWidth="1"/>
    <col min="28" max="28" width="11" style="64" customWidth="1"/>
    <col min="29" max="30" width="16.6640625" style="64" customWidth="1"/>
    <col min="31" max="31" width="15.6640625" style="64" customWidth="1"/>
    <col min="32" max="32" width="13.109375" style="64" customWidth="1"/>
    <col min="33" max="33" width="11.6640625" style="64" customWidth="1"/>
    <col min="34" max="34" width="13.44140625" style="64" customWidth="1"/>
    <col min="35" max="36" width="5.33203125" style="64" customWidth="1"/>
    <col min="37" max="37" width="12.33203125" style="64" customWidth="1"/>
    <col min="38" max="39" width="5.33203125" style="64" customWidth="1"/>
    <col min="40" max="40" width="12.88671875" style="64" customWidth="1"/>
    <col min="41" max="41" width="13.109375" style="64" customWidth="1"/>
    <col min="42" max="42" width="14" style="64" customWidth="1"/>
    <col min="43" max="43" width="68.6640625" style="64" customWidth="1"/>
    <col min="44" max="44" width="28.33203125" style="64" customWidth="1"/>
    <col min="45" max="45" width="15.6640625" style="64" customWidth="1"/>
    <col min="46" max="46" width="17.6640625" style="64" customWidth="1"/>
    <col min="47" max="47" width="17.6640625" style="127" customWidth="1"/>
    <col min="48" max="48" width="16.44140625" style="127" customWidth="1"/>
    <col min="49" max="49" width="22.44140625" style="64" customWidth="1"/>
    <col min="50" max="50" width="17.6640625" style="64" customWidth="1"/>
    <col min="51" max="51" width="40.6640625" style="64" customWidth="1"/>
    <col min="52" max="54" width="17.6640625" style="64" customWidth="1"/>
    <col min="55" max="55" width="71.33203125" style="64" customWidth="1"/>
    <col min="56" max="56" width="17.6640625" style="64" customWidth="1"/>
    <col min="57" max="16384" width="11.44140625" style="64"/>
  </cols>
  <sheetData>
    <row r="1" spans="1:56" s="143" customFormat="1" ht="18" customHeight="1">
      <c r="A1" s="624"/>
      <c r="B1" s="625"/>
      <c r="C1" s="451" t="s">
        <v>688</v>
      </c>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3"/>
      <c r="AD1" s="631"/>
      <c r="AE1" s="632"/>
      <c r="AF1" s="631"/>
      <c r="AG1" s="632"/>
      <c r="AH1" s="451" t="s">
        <v>688</v>
      </c>
      <c r="AI1" s="540"/>
      <c r="AJ1" s="540"/>
      <c r="AK1" s="540"/>
      <c r="AL1" s="540"/>
      <c r="AM1" s="540"/>
      <c r="AN1" s="540"/>
      <c r="AO1" s="540"/>
      <c r="AP1" s="540"/>
      <c r="AQ1" s="540"/>
      <c r="AR1" s="540"/>
      <c r="AS1" s="540"/>
      <c r="AT1" s="540"/>
      <c r="AU1" s="540"/>
      <c r="AV1" s="540"/>
      <c r="AW1" s="540"/>
      <c r="AX1" s="540"/>
      <c r="AY1" s="540"/>
      <c r="AZ1" s="540"/>
      <c r="BA1" s="540"/>
      <c r="BB1" s="540"/>
      <c r="BC1" s="541"/>
      <c r="BD1" s="662"/>
    </row>
    <row r="2" spans="1:56" s="143" customFormat="1" ht="18" customHeight="1">
      <c r="A2" s="626"/>
      <c r="B2" s="627"/>
      <c r="C2" s="454"/>
      <c r="D2" s="455"/>
      <c r="E2" s="455"/>
      <c r="F2" s="455"/>
      <c r="G2" s="455"/>
      <c r="H2" s="455"/>
      <c r="I2" s="455"/>
      <c r="J2" s="455"/>
      <c r="K2" s="455"/>
      <c r="L2" s="455"/>
      <c r="M2" s="455"/>
      <c r="N2" s="455"/>
      <c r="O2" s="455"/>
      <c r="P2" s="455"/>
      <c r="Q2" s="455"/>
      <c r="R2" s="455"/>
      <c r="S2" s="455"/>
      <c r="T2" s="455"/>
      <c r="U2" s="455"/>
      <c r="V2" s="455"/>
      <c r="W2" s="455"/>
      <c r="X2" s="455"/>
      <c r="Y2" s="455"/>
      <c r="Z2" s="455"/>
      <c r="AA2" s="455"/>
      <c r="AB2" s="455"/>
      <c r="AC2" s="456"/>
      <c r="AD2" s="633"/>
      <c r="AE2" s="634"/>
      <c r="AF2" s="633"/>
      <c r="AG2" s="634"/>
      <c r="AH2" s="542"/>
      <c r="AI2" s="543"/>
      <c r="AJ2" s="543"/>
      <c r="AK2" s="543"/>
      <c r="AL2" s="543"/>
      <c r="AM2" s="543"/>
      <c r="AN2" s="543"/>
      <c r="AO2" s="543"/>
      <c r="AP2" s="543"/>
      <c r="AQ2" s="543"/>
      <c r="AR2" s="543"/>
      <c r="AS2" s="543"/>
      <c r="AT2" s="543"/>
      <c r="AU2" s="543"/>
      <c r="AV2" s="543"/>
      <c r="AW2" s="543"/>
      <c r="AX2" s="543"/>
      <c r="AY2" s="543"/>
      <c r="AZ2" s="543"/>
      <c r="BA2" s="543"/>
      <c r="BB2" s="543"/>
      <c r="BC2" s="544"/>
      <c r="BD2" s="663"/>
    </row>
    <row r="3" spans="1:56" s="143" customFormat="1" ht="18" customHeight="1">
      <c r="A3" s="626"/>
      <c r="B3" s="627"/>
      <c r="C3" s="454"/>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6"/>
      <c r="AD3" s="633"/>
      <c r="AE3" s="634"/>
      <c r="AF3" s="633"/>
      <c r="AG3" s="634"/>
      <c r="AH3" s="542"/>
      <c r="AI3" s="543"/>
      <c r="AJ3" s="543"/>
      <c r="AK3" s="543"/>
      <c r="AL3" s="543"/>
      <c r="AM3" s="543"/>
      <c r="AN3" s="543"/>
      <c r="AO3" s="543"/>
      <c r="AP3" s="543"/>
      <c r="AQ3" s="543"/>
      <c r="AR3" s="543"/>
      <c r="AS3" s="543"/>
      <c r="AT3" s="543"/>
      <c r="AU3" s="543"/>
      <c r="AV3" s="543"/>
      <c r="AW3" s="543"/>
      <c r="AX3" s="543"/>
      <c r="AY3" s="543"/>
      <c r="AZ3" s="543"/>
      <c r="BA3" s="543"/>
      <c r="BB3" s="543"/>
      <c r="BC3" s="544"/>
      <c r="BD3" s="663"/>
    </row>
    <row r="4" spans="1:56" s="143" customFormat="1" ht="18" customHeight="1" thickBot="1">
      <c r="A4" s="628"/>
      <c r="B4" s="629"/>
      <c r="C4" s="457"/>
      <c r="D4" s="458"/>
      <c r="E4" s="458"/>
      <c r="F4" s="458"/>
      <c r="G4" s="458"/>
      <c r="H4" s="458"/>
      <c r="I4" s="458"/>
      <c r="J4" s="458"/>
      <c r="K4" s="458"/>
      <c r="L4" s="458"/>
      <c r="M4" s="458"/>
      <c r="N4" s="458"/>
      <c r="O4" s="458"/>
      <c r="P4" s="458"/>
      <c r="Q4" s="458"/>
      <c r="R4" s="458"/>
      <c r="S4" s="458"/>
      <c r="T4" s="458"/>
      <c r="U4" s="458"/>
      <c r="V4" s="458"/>
      <c r="W4" s="458"/>
      <c r="X4" s="458"/>
      <c r="Y4" s="458"/>
      <c r="Z4" s="458"/>
      <c r="AA4" s="458"/>
      <c r="AB4" s="458"/>
      <c r="AC4" s="459"/>
      <c r="AD4" s="635"/>
      <c r="AE4" s="636"/>
      <c r="AF4" s="635"/>
      <c r="AG4" s="636"/>
      <c r="AH4" s="545"/>
      <c r="AI4" s="546"/>
      <c r="AJ4" s="546"/>
      <c r="AK4" s="546"/>
      <c r="AL4" s="546"/>
      <c r="AM4" s="546"/>
      <c r="AN4" s="546"/>
      <c r="AO4" s="546"/>
      <c r="AP4" s="546"/>
      <c r="AQ4" s="546"/>
      <c r="AR4" s="546"/>
      <c r="AS4" s="546"/>
      <c r="AT4" s="546"/>
      <c r="AU4" s="546"/>
      <c r="AV4" s="546"/>
      <c r="AW4" s="546"/>
      <c r="AX4" s="546"/>
      <c r="AY4" s="546"/>
      <c r="AZ4" s="546"/>
      <c r="BA4" s="546"/>
      <c r="BB4" s="546"/>
      <c r="BC4" s="547"/>
      <c r="BD4" s="664"/>
    </row>
    <row r="5" spans="1:56" ht="6.75" customHeight="1"/>
    <row r="6" spans="1:56" s="65" customFormat="1" ht="15.75" customHeight="1">
      <c r="A6" s="505" t="s">
        <v>97</v>
      </c>
      <c r="B6" s="505"/>
      <c r="C6" s="66">
        <v>44831</v>
      </c>
      <c r="AU6" s="121"/>
      <c r="AV6" s="121"/>
    </row>
    <row r="7" spans="1:56" s="67" customFormat="1" ht="6.75" customHeight="1" thickBot="1">
      <c r="AU7" s="127"/>
      <c r="AV7" s="127"/>
    </row>
    <row r="8" spans="1:56" s="67" customFormat="1" ht="20.25" customHeight="1" thickBot="1">
      <c r="A8" s="481" t="s">
        <v>0</v>
      </c>
      <c r="B8" s="482"/>
      <c r="C8" s="482"/>
      <c r="D8" s="482"/>
      <c r="E8" s="482"/>
      <c r="F8" s="482"/>
      <c r="G8" s="482"/>
      <c r="H8" s="482"/>
      <c r="I8" s="482"/>
      <c r="J8" s="482"/>
      <c r="K8" s="482"/>
      <c r="L8" s="482"/>
      <c r="M8" s="482"/>
      <c r="N8" s="483"/>
      <c r="O8" s="518" t="s">
        <v>48</v>
      </c>
      <c r="P8" s="519"/>
      <c r="Q8" s="519"/>
      <c r="R8" s="519"/>
      <c r="S8" s="519"/>
      <c r="T8" s="519"/>
      <c r="U8" s="519"/>
      <c r="V8" s="520"/>
      <c r="W8" s="530" t="s">
        <v>85</v>
      </c>
      <c r="X8" s="531"/>
      <c r="Y8" s="531"/>
      <c r="Z8" s="531"/>
      <c r="AA8" s="531"/>
      <c r="AB8" s="531"/>
      <c r="AC8" s="531"/>
      <c r="AD8" s="531"/>
      <c r="AE8" s="531"/>
      <c r="AF8" s="531"/>
      <c r="AG8" s="532"/>
      <c r="AH8" s="500" t="s">
        <v>185</v>
      </c>
      <c r="AI8" s="501"/>
      <c r="AJ8" s="501"/>
      <c r="AK8" s="501"/>
      <c r="AL8" s="501"/>
      <c r="AM8" s="501"/>
      <c r="AN8" s="501"/>
      <c r="AO8" s="501"/>
      <c r="AP8" s="502"/>
      <c r="AQ8" s="486" t="s">
        <v>90</v>
      </c>
      <c r="AR8" s="487"/>
      <c r="AS8" s="487"/>
      <c r="AT8" s="487"/>
      <c r="AU8" s="487"/>
      <c r="AV8" s="487"/>
      <c r="AW8" s="630"/>
      <c r="AX8" s="461" t="s">
        <v>682</v>
      </c>
      <c r="AY8" s="462"/>
      <c r="AZ8" s="462"/>
      <c r="BA8" s="462"/>
      <c r="BB8" s="462"/>
      <c r="BC8" s="462"/>
      <c r="BD8" s="463"/>
    </row>
    <row r="9" spans="1:56" s="67" customFormat="1" ht="26.25" customHeight="1">
      <c r="A9" s="512" t="s">
        <v>119</v>
      </c>
      <c r="B9" s="513"/>
      <c r="C9" s="513"/>
      <c r="D9" s="513"/>
      <c r="E9" s="513"/>
      <c r="F9" s="513"/>
      <c r="G9" s="484" t="s">
        <v>120</v>
      </c>
      <c r="H9" s="478" t="s">
        <v>683</v>
      </c>
      <c r="I9" s="479"/>
      <c r="J9" s="479"/>
      <c r="K9" s="480"/>
      <c r="L9" s="474" t="s">
        <v>115</v>
      </c>
      <c r="M9" s="475"/>
      <c r="N9" s="514" t="s">
        <v>91</v>
      </c>
      <c r="O9" s="523" t="s">
        <v>684</v>
      </c>
      <c r="P9" s="476" t="s">
        <v>50</v>
      </c>
      <c r="Q9" s="476" t="s">
        <v>156</v>
      </c>
      <c r="R9" s="476" t="s">
        <v>685</v>
      </c>
      <c r="S9" s="476" t="s">
        <v>51</v>
      </c>
      <c r="T9" s="476" t="s">
        <v>160</v>
      </c>
      <c r="U9" s="516" t="s">
        <v>686</v>
      </c>
      <c r="V9" s="521" t="s">
        <v>49</v>
      </c>
      <c r="W9" s="528" t="s">
        <v>53</v>
      </c>
      <c r="X9" s="526"/>
      <c r="Y9" s="529"/>
      <c r="Z9" s="493" t="s">
        <v>224</v>
      </c>
      <c r="AA9" s="503" t="s">
        <v>220</v>
      </c>
      <c r="AB9" s="503" t="s">
        <v>173</v>
      </c>
      <c r="AC9" s="525" t="s">
        <v>166</v>
      </c>
      <c r="AD9" s="526"/>
      <c r="AE9" s="526"/>
      <c r="AF9" s="526"/>
      <c r="AG9" s="527"/>
      <c r="AH9" s="533" t="s">
        <v>187</v>
      </c>
      <c r="AI9" s="491" t="s">
        <v>87</v>
      </c>
      <c r="AJ9" s="491" t="s">
        <v>186</v>
      </c>
      <c r="AK9" s="491" t="s">
        <v>188</v>
      </c>
      <c r="AL9" s="491" t="s">
        <v>88</v>
      </c>
      <c r="AM9" s="491" t="s">
        <v>189</v>
      </c>
      <c r="AN9" s="491" t="s">
        <v>687</v>
      </c>
      <c r="AO9" s="491" t="s">
        <v>81</v>
      </c>
      <c r="AP9" s="498" t="s">
        <v>89</v>
      </c>
      <c r="AQ9" s="489" t="s">
        <v>92</v>
      </c>
      <c r="AR9" s="496" t="s">
        <v>93</v>
      </c>
      <c r="AS9" s="535" t="s">
        <v>783</v>
      </c>
      <c r="AT9" s="496" t="s">
        <v>76</v>
      </c>
      <c r="AU9" s="895" t="s">
        <v>689</v>
      </c>
      <c r="AV9" s="896"/>
      <c r="AW9" s="648" t="s">
        <v>95</v>
      </c>
      <c r="AX9" s="464" t="s">
        <v>675</v>
      </c>
      <c r="AY9" s="466" t="s">
        <v>676</v>
      </c>
      <c r="AZ9" s="466" t="s">
        <v>677</v>
      </c>
      <c r="BA9" s="468" t="s">
        <v>678</v>
      </c>
      <c r="BB9" s="466" t="s">
        <v>679</v>
      </c>
      <c r="BC9" s="470" t="s">
        <v>680</v>
      </c>
      <c r="BD9" s="472" t="s">
        <v>681</v>
      </c>
    </row>
    <row r="10" spans="1:56" s="67" customFormat="1" ht="21" thickBot="1">
      <c r="A10" s="68" t="s">
        <v>1</v>
      </c>
      <c r="B10" s="69" t="s">
        <v>2</v>
      </c>
      <c r="C10" s="69" t="s">
        <v>33</v>
      </c>
      <c r="D10" s="70" t="s">
        <v>98</v>
      </c>
      <c r="E10" s="70" t="s">
        <v>35</v>
      </c>
      <c r="F10" s="70" t="s">
        <v>34</v>
      </c>
      <c r="G10" s="485"/>
      <c r="H10" s="71" t="s">
        <v>155</v>
      </c>
      <c r="I10" s="72" t="s">
        <v>222</v>
      </c>
      <c r="J10" s="69" t="s">
        <v>221</v>
      </c>
      <c r="K10" s="72" t="s">
        <v>223</v>
      </c>
      <c r="L10" s="71" t="s">
        <v>135</v>
      </c>
      <c r="M10" s="71" t="s">
        <v>136</v>
      </c>
      <c r="N10" s="515"/>
      <c r="O10" s="524"/>
      <c r="P10" s="477"/>
      <c r="Q10" s="477"/>
      <c r="R10" s="477"/>
      <c r="S10" s="477"/>
      <c r="T10" s="477"/>
      <c r="U10" s="517"/>
      <c r="V10" s="522"/>
      <c r="W10" s="73" t="s">
        <v>162</v>
      </c>
      <c r="X10" s="74" t="s">
        <v>163</v>
      </c>
      <c r="Y10" s="74" t="s">
        <v>164</v>
      </c>
      <c r="Z10" s="494"/>
      <c r="AA10" s="504"/>
      <c r="AB10" s="504"/>
      <c r="AC10" s="75" t="s">
        <v>174</v>
      </c>
      <c r="AD10" s="75" t="s">
        <v>184</v>
      </c>
      <c r="AE10" s="75" t="s">
        <v>167</v>
      </c>
      <c r="AF10" s="75" t="s">
        <v>168</v>
      </c>
      <c r="AG10" s="76" t="s">
        <v>169</v>
      </c>
      <c r="AH10" s="534"/>
      <c r="AI10" s="492"/>
      <c r="AJ10" s="492"/>
      <c r="AK10" s="492"/>
      <c r="AL10" s="492"/>
      <c r="AM10" s="492"/>
      <c r="AN10" s="492"/>
      <c r="AO10" s="492"/>
      <c r="AP10" s="499"/>
      <c r="AQ10" s="490"/>
      <c r="AR10" s="497"/>
      <c r="AS10" s="536"/>
      <c r="AT10" s="497"/>
      <c r="AU10" s="126" t="s">
        <v>690</v>
      </c>
      <c r="AV10" s="126" t="s">
        <v>697</v>
      </c>
      <c r="AW10" s="649"/>
      <c r="AX10" s="465"/>
      <c r="AY10" s="467"/>
      <c r="AZ10" s="467"/>
      <c r="BA10" s="469"/>
      <c r="BB10" s="467"/>
      <c r="BC10" s="471"/>
      <c r="BD10" s="473"/>
    </row>
    <row r="11" spans="1:56" ht="244.8">
      <c r="A11" s="77" t="s">
        <v>23</v>
      </c>
      <c r="B11" s="78" t="s">
        <v>195</v>
      </c>
      <c r="C11" s="79" t="s">
        <v>584</v>
      </c>
      <c r="D11" s="79" t="s">
        <v>585</v>
      </c>
      <c r="E11" s="78" t="s">
        <v>15</v>
      </c>
      <c r="F11" s="299" t="s">
        <v>586</v>
      </c>
      <c r="G11" s="78" t="s">
        <v>117</v>
      </c>
      <c r="H11" s="79" t="s">
        <v>219</v>
      </c>
      <c r="I11" s="79" t="s">
        <v>587</v>
      </c>
      <c r="J11" s="80" t="s">
        <v>588</v>
      </c>
      <c r="K11" s="80" t="s">
        <v>589</v>
      </c>
      <c r="L11" s="81" t="s">
        <v>122</v>
      </c>
      <c r="M11" s="81" t="s">
        <v>137</v>
      </c>
      <c r="N11" s="82" t="s">
        <v>128</v>
      </c>
      <c r="O11" s="77" t="s">
        <v>17</v>
      </c>
      <c r="P11" s="83">
        <f>IF($O11="Muy baja",1,IF($O11="Baja",2,IF($O11="Media",3,IF($O11="Alta",4,IF($O11="Muy alta",5,"")))))</f>
        <v>2</v>
      </c>
      <c r="Q11" s="84">
        <f>IF($O11="Muy baja",20%,IF($O11="Baja",40%,IF($O11="Media",60%,IF($O11="Alta",80%,IF($O11="Muy alta",100%,"")))))</f>
        <v>0.4</v>
      </c>
      <c r="R11" s="78" t="s">
        <v>27</v>
      </c>
      <c r="S11" s="83">
        <f>IF($R11="Leve",1,IF($R11="Menor",2,IF($R11="Moderado",3,IF($R11="Mayor",4,IF($R11="Catastrófico",5,"")))))</f>
        <v>4</v>
      </c>
      <c r="T11" s="84">
        <f>IF($R11="Leve",20%,IF($R11="Menor",40%,IF($R11="Moderado",60%,IF($R11="Mayor",80%,IF($R11="Catastrófico",100%,"")))))</f>
        <v>0.8</v>
      </c>
      <c r="U11" s="83">
        <f t="shared" ref="U11:U21" si="0">IF(OR(P11="",S11=""),"",P11*S11)</f>
        <v>8</v>
      </c>
      <c r="V11" s="85" t="str">
        <f t="shared" ref="V11:V21" si="1">IF(U11="","",IF(U11&lt;=2,"BAJA",IF(U11&lt;=6,"MODERADA",IF(U11&lt;=12,"ALTA","EXTREMA"))))</f>
        <v>ALTA</v>
      </c>
      <c r="W11" s="300" t="s">
        <v>590</v>
      </c>
      <c r="X11" s="87" t="s">
        <v>591</v>
      </c>
      <c r="Y11" s="87" t="s">
        <v>897</v>
      </c>
      <c r="Z11" s="88">
        <v>1</v>
      </c>
      <c r="AA11" s="78" t="s">
        <v>172</v>
      </c>
      <c r="AB11" s="90">
        <f>IF(AA11="","",IF(AA11="Preventivo",25%,IF(AA11="Detectivo",15%,10%)))</f>
        <v>0.15</v>
      </c>
      <c r="AC11" s="91" t="s">
        <v>175</v>
      </c>
      <c r="AD11" s="90">
        <f>IF(AC11="","",IF(AC11="Automático",25%,15%))</f>
        <v>0.15</v>
      </c>
      <c r="AE11" s="91" t="s">
        <v>179</v>
      </c>
      <c r="AF11" s="91" t="s">
        <v>180</v>
      </c>
      <c r="AG11" s="92" t="s">
        <v>183</v>
      </c>
      <c r="AH11" s="93" t="str">
        <f>IF(OR(O11="",AA11="",AC11=""),"",IF(AJ11&lt;=20%,"Muy baja",IF(AJ11&lt;=40%,"Baja",IF(AJ11&lt;=60%,"Media",IF(AJ11&lt;=80%,"Alta","Muy alta")))))</f>
        <v>Baja</v>
      </c>
      <c r="AI11" s="83">
        <f>IF($AH11="Muy baja",1,IF($AH11="Baja",2,IF($AH11="Media",3,IF($AH11="Alta",4,IF($AH11="Muy alta",5,"")))))</f>
        <v>2</v>
      </c>
      <c r="AJ11" s="94">
        <f>IF(OR($AA11="Preventivo",$AA11="Detectivo"),($Q11-($Q11*($AD11+$AB11))),$Q11)</f>
        <v>0.28000000000000003</v>
      </c>
      <c r="AK11" s="94" t="str">
        <f>IF(OR(R11="",AA11="",AC11=""),"",IF(AM11&lt;=20%,"Leve",IF(AM11&lt;=40%,"Menor",IF(AM11&lt;=60%,"Moderado",IF(AM11&lt;=80%,"Mayor","Catastrófico")))))</f>
        <v>Mayor</v>
      </c>
      <c r="AL11" s="83">
        <f>IF($AK11="Leve",1,IF($AK11="Menor",2,IF($AK11="Moderado",3,IF($AK11="Mayor",4,IF($AK11="Catastrófico",5,"")))))</f>
        <v>4</v>
      </c>
      <c r="AM11" s="94">
        <f>IF($AA11="Correctivo",($T11-($T11*($AD11+$AB11))),$T11)</f>
        <v>0.8</v>
      </c>
      <c r="AN11" s="95">
        <f>IF(OR(AI11="",AL11=""),"",AI11*AL11)</f>
        <v>8</v>
      </c>
      <c r="AO11" s="96" t="str">
        <f t="shared" ref="AO11:AO21" si="2">IF(AN11="","",IF(AN11&lt;=2,"BAJA",IF(AN11&lt;=6,"MODERADA",IF(AN11&lt;=12,"ALTA","EXTREMA"))))</f>
        <v>ALTA</v>
      </c>
      <c r="AP11" s="97" t="str">
        <f>IF(AO11="","",IF(AO11="Baja","Asumir el Riesgo.",IF(AO11="Moderada","Asumir o reducir el Riesgo.",IF(AO11="Alta","Reducir el Riesgo, Evitar, Compartir o Transferir (pronta atención).",IF(AO11="Extrema","Reducir el Riesgo, Evitar o Compartir (Se requiere acción inmediata).","")))))</f>
        <v>Reducir el Riesgo, Evitar, Compartir o Transferir (pronta atención).</v>
      </c>
      <c r="AQ11" s="98" t="s">
        <v>592</v>
      </c>
      <c r="AR11" s="99" t="s">
        <v>593</v>
      </c>
      <c r="AS11" s="378">
        <v>1</v>
      </c>
      <c r="AT11" s="300" t="s">
        <v>590</v>
      </c>
      <c r="AU11" s="304">
        <v>44805</v>
      </c>
      <c r="AV11" s="129">
        <v>45169</v>
      </c>
      <c r="AW11" s="303" t="s">
        <v>594</v>
      </c>
      <c r="AX11" s="352">
        <v>44895</v>
      </c>
      <c r="AY11" s="305" t="s">
        <v>848</v>
      </c>
      <c r="AZ11" s="399">
        <v>0</v>
      </c>
      <c r="BA11" s="400">
        <f>IF(AZ11="","",IF(OR(AS11=0,AS11="",AX11=""),"",(AZ11*100%)/AS11))</f>
        <v>0</v>
      </c>
      <c r="BB11" s="402" t="str">
        <f>IF(AZ11="","",IF(AX11&lt;AV11,IF(BA11=0%,"SIN INICIAR",IF(BA11=100%,"TERMINADA",IF(BA11&gt;0%,"EN PROCESO")))))</f>
        <v>SIN INICIAR</v>
      </c>
      <c r="BC11" s="420" t="s">
        <v>898</v>
      </c>
      <c r="BD11" s="411" t="s">
        <v>899</v>
      </c>
    </row>
    <row r="12" spans="1:56" ht="234.6">
      <c r="A12" s="77" t="s">
        <v>23</v>
      </c>
      <c r="B12" s="78" t="s">
        <v>195</v>
      </c>
      <c r="C12" s="79" t="s">
        <v>584</v>
      </c>
      <c r="D12" s="79" t="s">
        <v>585</v>
      </c>
      <c r="E12" s="78" t="s">
        <v>15</v>
      </c>
      <c r="F12" s="78" t="s">
        <v>595</v>
      </c>
      <c r="G12" s="78" t="s">
        <v>118</v>
      </c>
      <c r="H12" s="79" t="s">
        <v>219</v>
      </c>
      <c r="I12" s="79" t="s">
        <v>596</v>
      </c>
      <c r="J12" s="79" t="s">
        <v>597</v>
      </c>
      <c r="K12" s="79" t="s">
        <v>598</v>
      </c>
      <c r="L12" s="81" t="s">
        <v>122</v>
      </c>
      <c r="M12" s="81" t="s">
        <v>140</v>
      </c>
      <c r="N12" s="82" t="s">
        <v>128</v>
      </c>
      <c r="O12" s="77" t="s">
        <v>159</v>
      </c>
      <c r="P12" s="83">
        <f t="shared" ref="P12:P21" si="3">IF($O12="Muy baja",1,IF($O12="Baja",2,IF($O12="Media",3,IF($O12="Alta",4,IF($O12="Muy alta",5,"")))))</f>
        <v>1</v>
      </c>
      <c r="Q12" s="84">
        <f t="shared" ref="Q12:Q21" si="4">IF($O12="Muy baja",20%,IF($O12="Baja",40%,IF($O12="Media",60%,IF($O12="Alta",80%,IF($O12="Muy alta",100%,"")))))</f>
        <v>0.2</v>
      </c>
      <c r="R12" s="78" t="s">
        <v>29</v>
      </c>
      <c r="S12" s="83">
        <f t="shared" ref="S12:S21" si="5">IF($R12="Leve",1,IF($R12="Menor",2,IF($R12="Moderado",3,IF($R12="Mayor",4,IF($R12="Catastrófico",5,"")))))</f>
        <v>5</v>
      </c>
      <c r="T12" s="84">
        <f t="shared" ref="T12:T21" si="6">IF($R12="Leve",20%,IF($R12="Menor",40%,IF($R12="Moderado",60%,IF($R12="Mayor",80%,IF($R12="Catastrófico",100%,"")))))</f>
        <v>1</v>
      </c>
      <c r="U12" s="83">
        <f t="shared" si="0"/>
        <v>5</v>
      </c>
      <c r="V12" s="85" t="str">
        <f t="shared" si="1"/>
        <v>MODERADA</v>
      </c>
      <c r="W12" s="98" t="s">
        <v>599</v>
      </c>
      <c r="X12" s="87" t="s">
        <v>900</v>
      </c>
      <c r="Y12" s="99" t="s">
        <v>600</v>
      </c>
      <c r="Z12" s="88">
        <v>1</v>
      </c>
      <c r="AA12" s="78" t="s">
        <v>172</v>
      </c>
      <c r="AB12" s="90">
        <f t="shared" ref="AB12:AB21" si="7">IF(AA12="","",IF(AA12="Preventivo",25%,IF(AA12="Detectivo",15%,10%)))</f>
        <v>0.15</v>
      </c>
      <c r="AC12" s="91" t="s">
        <v>175</v>
      </c>
      <c r="AD12" s="90">
        <f t="shared" ref="AD12:AD21" si="8">IF(AC12="","",IF(AC12="Automático",25%,15%))</f>
        <v>0.15</v>
      </c>
      <c r="AE12" s="91" t="s">
        <v>179</v>
      </c>
      <c r="AF12" s="91" t="s">
        <v>180</v>
      </c>
      <c r="AG12" s="92" t="s">
        <v>183</v>
      </c>
      <c r="AH12" s="93" t="str">
        <f t="shared" ref="AH12:AH21" si="9">IF(OR(O12="",AA12="",AC12=""),"",IF(AJ12&lt;=20%,"Muy baja",IF(AJ12&lt;=40%,"Baja",IF(AJ12&lt;=60%,"Media",IF(AJ12&lt;=80%,"Alta","Muy alta")))))</f>
        <v>Muy baja</v>
      </c>
      <c r="AI12" s="83">
        <f t="shared" ref="AI12:AI21" si="10">IF($AH12="Muy baja",1,IF($AH12="Baja",2,IF($AH12="Media",3,IF($AH12="Alta",4,IF($AH12="Muy alta",5,"")))))</f>
        <v>1</v>
      </c>
      <c r="AJ12" s="94">
        <f t="shared" ref="AJ12:AJ21" si="11">IF(OR($AA12="Preventivo",$AA12="Detectivo"),($Q12-($Q12*($AD12+$AB12))),$Q12)</f>
        <v>0.14000000000000001</v>
      </c>
      <c r="AK12" s="94" t="str">
        <f t="shared" ref="AK12:AK21" si="12">IF(OR(R12="",AA12="",AC12=""),"",IF(AM12&lt;=20%,"Leve",IF(AM12&lt;=40%,"Menor",IF(AM12&lt;=60%,"Moderado",IF(AM12&lt;=80%,"Mayor","Catastrófico")))))</f>
        <v>Catastrófico</v>
      </c>
      <c r="AL12" s="83">
        <f t="shared" ref="AL12:AL21" si="13">IF($AK12="Leve",1,IF($AK12="Menor",2,IF($AK12="Moderado",3,IF($AK12="Mayor",4,IF($AK12="Catastrófico",5,"")))))</f>
        <v>5</v>
      </c>
      <c r="AM12" s="94">
        <f t="shared" ref="AM12:AM21" si="14">IF($AA12="Correctivo",($T12-($T12*($AD12+$AB12))),$T12)</f>
        <v>1</v>
      </c>
      <c r="AN12" s="95">
        <f t="shared" ref="AN12:AN21" si="15">IF(OR(AI12="",AL12=""),"",AI12*AL12)</f>
        <v>5</v>
      </c>
      <c r="AO12" s="96" t="str">
        <f t="shared" si="2"/>
        <v>MODERADA</v>
      </c>
      <c r="AP12" s="97" t="str">
        <f t="shared" ref="AP12:AP21" si="16">IF(AO12="","",IF(AO12="Baja","Asumir el Riesgo.",IF(AO12="Moderada","Asumir o reducir el Riesgo.",IF(AO12="Alta","Reducir el Riesgo, Evitar, Compartir o Transferir (pronta atención).",IF(AO12="Extrema","Reducir el Riesgo, Evitar o Compartir (Se requiere acción inmediata).","")))))</f>
        <v>Asumir o reducir el Riesgo.</v>
      </c>
      <c r="AQ12" s="286" t="s">
        <v>901</v>
      </c>
      <c r="AR12" s="99" t="s">
        <v>601</v>
      </c>
      <c r="AS12" s="378">
        <v>2</v>
      </c>
      <c r="AT12" s="300" t="s">
        <v>602</v>
      </c>
      <c r="AU12" s="304">
        <v>44805</v>
      </c>
      <c r="AV12" s="129">
        <v>45169</v>
      </c>
      <c r="AW12" s="122" t="s">
        <v>603</v>
      </c>
      <c r="AX12" s="352">
        <v>44895</v>
      </c>
      <c r="AY12" s="103" t="s">
        <v>819</v>
      </c>
      <c r="AZ12" s="355">
        <v>0.5</v>
      </c>
      <c r="BA12" s="400">
        <f t="shared" ref="BA12:BA21" si="17">IF(AZ12="","",IF(OR(AS12=0,AS12="",AX12=""),"",(AZ12*100%)/AS12))</f>
        <v>0.25</v>
      </c>
      <c r="BB12" s="403" t="str">
        <f t="shared" ref="BB12:BB21" si="18">IF(AZ12="","",IF(AX12&lt;AV12,IF(BA12=0%,"SIN INICIAR",IF(BA12=100%,"TERMINADA",IF(BA12&gt;0%,"EN PROCESO")))))</f>
        <v>EN PROCESO</v>
      </c>
      <c r="BC12" s="421" t="s">
        <v>902</v>
      </c>
      <c r="BD12" s="411" t="s">
        <v>899</v>
      </c>
    </row>
    <row r="13" spans="1:56" ht="295.8">
      <c r="A13" s="77" t="s">
        <v>23</v>
      </c>
      <c r="B13" s="78" t="s">
        <v>195</v>
      </c>
      <c r="C13" s="79" t="s">
        <v>584</v>
      </c>
      <c r="D13" s="79" t="s">
        <v>585</v>
      </c>
      <c r="E13" s="78" t="s">
        <v>15</v>
      </c>
      <c r="F13" s="78" t="s">
        <v>604</v>
      </c>
      <c r="G13" s="78" t="s">
        <v>117</v>
      </c>
      <c r="H13" s="79" t="s">
        <v>219</v>
      </c>
      <c r="I13" s="79" t="s">
        <v>596</v>
      </c>
      <c r="J13" s="80" t="s">
        <v>605</v>
      </c>
      <c r="K13" s="79" t="s">
        <v>606</v>
      </c>
      <c r="L13" s="81" t="s">
        <v>122</v>
      </c>
      <c r="M13" s="81" t="s">
        <v>140</v>
      </c>
      <c r="N13" s="82" t="s">
        <v>128</v>
      </c>
      <c r="O13" s="77" t="s">
        <v>159</v>
      </c>
      <c r="P13" s="83">
        <f t="shared" si="3"/>
        <v>1</v>
      </c>
      <c r="Q13" s="84">
        <f t="shared" si="4"/>
        <v>0.2</v>
      </c>
      <c r="R13" s="78" t="s">
        <v>29</v>
      </c>
      <c r="S13" s="83">
        <f t="shared" si="5"/>
        <v>5</v>
      </c>
      <c r="T13" s="84">
        <f t="shared" si="6"/>
        <v>1</v>
      </c>
      <c r="U13" s="83">
        <f t="shared" si="0"/>
        <v>5</v>
      </c>
      <c r="V13" s="85" t="str">
        <f t="shared" si="1"/>
        <v>MODERADA</v>
      </c>
      <c r="W13" s="300" t="s">
        <v>607</v>
      </c>
      <c r="X13" s="87" t="s">
        <v>903</v>
      </c>
      <c r="Y13" s="87" t="s">
        <v>608</v>
      </c>
      <c r="Z13" s="88">
        <v>1</v>
      </c>
      <c r="AA13" s="78" t="s">
        <v>172</v>
      </c>
      <c r="AB13" s="90">
        <f t="shared" si="7"/>
        <v>0.15</v>
      </c>
      <c r="AC13" s="91" t="s">
        <v>175</v>
      </c>
      <c r="AD13" s="90">
        <f t="shared" si="8"/>
        <v>0.15</v>
      </c>
      <c r="AE13" s="91" t="s">
        <v>179</v>
      </c>
      <c r="AF13" s="91" t="s">
        <v>180</v>
      </c>
      <c r="AG13" s="92" t="s">
        <v>183</v>
      </c>
      <c r="AH13" s="93" t="str">
        <f t="shared" si="9"/>
        <v>Muy baja</v>
      </c>
      <c r="AI13" s="83">
        <f t="shared" si="10"/>
        <v>1</v>
      </c>
      <c r="AJ13" s="94">
        <f t="shared" si="11"/>
        <v>0.14000000000000001</v>
      </c>
      <c r="AK13" s="94" t="str">
        <f t="shared" si="12"/>
        <v>Catastrófico</v>
      </c>
      <c r="AL13" s="83">
        <f t="shared" si="13"/>
        <v>5</v>
      </c>
      <c r="AM13" s="94">
        <f t="shared" si="14"/>
        <v>1</v>
      </c>
      <c r="AN13" s="95">
        <f t="shared" si="15"/>
        <v>5</v>
      </c>
      <c r="AO13" s="96" t="str">
        <f t="shared" si="2"/>
        <v>MODERADA</v>
      </c>
      <c r="AP13" s="97" t="str">
        <f t="shared" si="16"/>
        <v>Asumir o reducir el Riesgo.</v>
      </c>
      <c r="AQ13" s="98" t="s">
        <v>904</v>
      </c>
      <c r="AR13" s="99" t="s">
        <v>609</v>
      </c>
      <c r="AS13" s="275">
        <v>1</v>
      </c>
      <c r="AT13" s="99" t="s">
        <v>610</v>
      </c>
      <c r="AU13" s="304">
        <v>44805</v>
      </c>
      <c r="AV13" s="129">
        <v>45169</v>
      </c>
      <c r="AW13" s="122" t="s">
        <v>611</v>
      </c>
      <c r="AX13" s="352">
        <v>44895</v>
      </c>
      <c r="AY13" s="409" t="s">
        <v>905</v>
      </c>
      <c r="AZ13" s="355">
        <v>0.5</v>
      </c>
      <c r="BA13" s="400">
        <f t="shared" si="17"/>
        <v>0.5</v>
      </c>
      <c r="BB13" s="403" t="str">
        <f t="shared" si="18"/>
        <v>EN PROCESO</v>
      </c>
      <c r="BC13" s="422" t="s">
        <v>906</v>
      </c>
      <c r="BD13" s="411" t="s">
        <v>899</v>
      </c>
    </row>
    <row r="14" spans="1:56" ht="224.4">
      <c r="A14" s="77" t="s">
        <v>23</v>
      </c>
      <c r="B14" s="78" t="s">
        <v>195</v>
      </c>
      <c r="C14" s="79" t="s">
        <v>584</v>
      </c>
      <c r="D14" s="79" t="s">
        <v>585</v>
      </c>
      <c r="E14" s="78" t="s">
        <v>15</v>
      </c>
      <c r="F14" s="78" t="s">
        <v>612</v>
      </c>
      <c r="G14" s="78" t="s">
        <v>118</v>
      </c>
      <c r="H14" s="79" t="s">
        <v>219</v>
      </c>
      <c r="I14" s="79" t="s">
        <v>596</v>
      </c>
      <c r="J14" s="79" t="s">
        <v>613</v>
      </c>
      <c r="K14" s="79" t="s">
        <v>614</v>
      </c>
      <c r="L14" s="81" t="s">
        <v>122</v>
      </c>
      <c r="M14" s="81" t="s">
        <v>140</v>
      </c>
      <c r="N14" s="82" t="s">
        <v>128</v>
      </c>
      <c r="O14" s="77" t="s">
        <v>159</v>
      </c>
      <c r="P14" s="83">
        <f t="shared" si="3"/>
        <v>1</v>
      </c>
      <c r="Q14" s="84">
        <f t="shared" si="4"/>
        <v>0.2</v>
      </c>
      <c r="R14" s="78" t="s">
        <v>29</v>
      </c>
      <c r="S14" s="83">
        <f t="shared" si="5"/>
        <v>5</v>
      </c>
      <c r="T14" s="84">
        <f t="shared" si="6"/>
        <v>1</v>
      </c>
      <c r="U14" s="83">
        <f t="shared" si="0"/>
        <v>5</v>
      </c>
      <c r="V14" s="85" t="str">
        <f t="shared" si="1"/>
        <v>MODERADA</v>
      </c>
      <c r="W14" s="98" t="s">
        <v>907</v>
      </c>
      <c r="X14" s="99" t="s">
        <v>615</v>
      </c>
      <c r="Y14" s="99" t="s">
        <v>616</v>
      </c>
      <c r="Z14" s="302">
        <v>1</v>
      </c>
      <c r="AA14" s="78" t="s">
        <v>172</v>
      </c>
      <c r="AB14" s="90">
        <f t="shared" si="7"/>
        <v>0.15</v>
      </c>
      <c r="AC14" s="91" t="s">
        <v>175</v>
      </c>
      <c r="AD14" s="90">
        <f t="shared" si="8"/>
        <v>0.15</v>
      </c>
      <c r="AE14" s="91" t="s">
        <v>179</v>
      </c>
      <c r="AF14" s="91" t="s">
        <v>180</v>
      </c>
      <c r="AG14" s="92" t="s">
        <v>183</v>
      </c>
      <c r="AH14" s="93" t="str">
        <f t="shared" si="9"/>
        <v>Muy baja</v>
      </c>
      <c r="AI14" s="83">
        <f t="shared" si="10"/>
        <v>1</v>
      </c>
      <c r="AJ14" s="94">
        <f t="shared" si="11"/>
        <v>0.14000000000000001</v>
      </c>
      <c r="AK14" s="94" t="str">
        <f t="shared" si="12"/>
        <v>Catastrófico</v>
      </c>
      <c r="AL14" s="83">
        <f t="shared" si="13"/>
        <v>5</v>
      </c>
      <c r="AM14" s="94">
        <f t="shared" si="14"/>
        <v>1</v>
      </c>
      <c r="AN14" s="95">
        <f t="shared" si="15"/>
        <v>5</v>
      </c>
      <c r="AO14" s="96" t="str">
        <f t="shared" si="2"/>
        <v>MODERADA</v>
      </c>
      <c r="AP14" s="97" t="str">
        <f t="shared" si="16"/>
        <v>Asumir o reducir el Riesgo.</v>
      </c>
      <c r="AQ14" s="98" t="s">
        <v>617</v>
      </c>
      <c r="AR14" s="99" t="s">
        <v>618</v>
      </c>
      <c r="AS14" s="275">
        <v>1</v>
      </c>
      <c r="AT14" s="99" t="s">
        <v>610</v>
      </c>
      <c r="AU14" s="304">
        <v>44805</v>
      </c>
      <c r="AV14" s="129">
        <v>45169</v>
      </c>
      <c r="AW14" s="122" t="s">
        <v>619</v>
      </c>
      <c r="AX14" s="352">
        <v>44895</v>
      </c>
      <c r="AY14" s="409" t="s">
        <v>820</v>
      </c>
      <c r="AZ14" s="355">
        <v>0.5</v>
      </c>
      <c r="BA14" s="400">
        <f t="shared" si="17"/>
        <v>0.5</v>
      </c>
      <c r="BB14" s="403" t="str">
        <f t="shared" si="18"/>
        <v>EN PROCESO</v>
      </c>
      <c r="BC14" s="422" t="s">
        <v>908</v>
      </c>
      <c r="BD14" s="411" t="s">
        <v>899</v>
      </c>
    </row>
    <row r="15" spans="1:56" ht="204">
      <c r="A15" s="77" t="s">
        <v>23</v>
      </c>
      <c r="B15" s="78" t="s">
        <v>195</v>
      </c>
      <c r="C15" s="79" t="s">
        <v>584</v>
      </c>
      <c r="D15" s="79" t="s">
        <v>585</v>
      </c>
      <c r="E15" s="78" t="s">
        <v>15</v>
      </c>
      <c r="F15" s="78" t="s">
        <v>620</v>
      </c>
      <c r="G15" s="78" t="s">
        <v>118</v>
      </c>
      <c r="H15" s="79" t="s">
        <v>219</v>
      </c>
      <c r="I15" s="79" t="s">
        <v>621</v>
      </c>
      <c r="J15" s="79" t="s">
        <v>622</v>
      </c>
      <c r="K15" s="79" t="s">
        <v>623</v>
      </c>
      <c r="L15" s="81" t="s">
        <v>122</v>
      </c>
      <c r="M15" s="81" t="s">
        <v>140</v>
      </c>
      <c r="N15" s="82" t="s">
        <v>128</v>
      </c>
      <c r="O15" s="77" t="s">
        <v>159</v>
      </c>
      <c r="P15" s="83">
        <f t="shared" si="3"/>
        <v>1</v>
      </c>
      <c r="Q15" s="84">
        <f t="shared" si="4"/>
        <v>0.2</v>
      </c>
      <c r="R15" s="78" t="s">
        <v>29</v>
      </c>
      <c r="S15" s="83">
        <f t="shared" si="5"/>
        <v>5</v>
      </c>
      <c r="T15" s="84">
        <f t="shared" si="6"/>
        <v>1</v>
      </c>
      <c r="U15" s="83">
        <f t="shared" si="0"/>
        <v>5</v>
      </c>
      <c r="V15" s="85" t="str">
        <f t="shared" si="1"/>
        <v>MODERADA</v>
      </c>
      <c r="W15" s="86" t="s">
        <v>624</v>
      </c>
      <c r="X15" s="87" t="s">
        <v>625</v>
      </c>
      <c r="Y15" s="87" t="s">
        <v>909</v>
      </c>
      <c r="Z15" s="88">
        <v>1</v>
      </c>
      <c r="AA15" s="78" t="s">
        <v>172</v>
      </c>
      <c r="AB15" s="90">
        <f t="shared" si="7"/>
        <v>0.15</v>
      </c>
      <c r="AC15" s="91" t="s">
        <v>175</v>
      </c>
      <c r="AD15" s="90">
        <f t="shared" si="8"/>
        <v>0.15</v>
      </c>
      <c r="AE15" s="91" t="s">
        <v>179</v>
      </c>
      <c r="AF15" s="91" t="s">
        <v>180</v>
      </c>
      <c r="AG15" s="92" t="s">
        <v>183</v>
      </c>
      <c r="AH15" s="93" t="str">
        <f t="shared" si="9"/>
        <v>Muy baja</v>
      </c>
      <c r="AI15" s="83">
        <f t="shared" si="10"/>
        <v>1</v>
      </c>
      <c r="AJ15" s="94">
        <f t="shared" si="11"/>
        <v>0.14000000000000001</v>
      </c>
      <c r="AK15" s="94" t="str">
        <f t="shared" si="12"/>
        <v>Catastrófico</v>
      </c>
      <c r="AL15" s="83">
        <f t="shared" si="13"/>
        <v>5</v>
      </c>
      <c r="AM15" s="94">
        <f t="shared" si="14"/>
        <v>1</v>
      </c>
      <c r="AN15" s="95">
        <f t="shared" si="15"/>
        <v>5</v>
      </c>
      <c r="AO15" s="96" t="str">
        <f t="shared" si="2"/>
        <v>MODERADA</v>
      </c>
      <c r="AP15" s="97" t="str">
        <f t="shared" si="16"/>
        <v>Asumir o reducir el Riesgo.</v>
      </c>
      <c r="AQ15" s="98" t="s">
        <v>626</v>
      </c>
      <c r="AR15" s="99" t="s">
        <v>627</v>
      </c>
      <c r="AS15" s="275">
        <v>1</v>
      </c>
      <c r="AT15" s="87" t="s">
        <v>628</v>
      </c>
      <c r="AU15" s="304">
        <v>44805</v>
      </c>
      <c r="AV15" s="129">
        <v>45169</v>
      </c>
      <c r="AW15" s="122" t="s">
        <v>629</v>
      </c>
      <c r="AX15" s="352">
        <v>44895</v>
      </c>
      <c r="AY15" s="409" t="s">
        <v>821</v>
      </c>
      <c r="AZ15" s="355">
        <v>0.5</v>
      </c>
      <c r="BA15" s="400">
        <f t="shared" si="17"/>
        <v>0.5</v>
      </c>
      <c r="BB15" s="403" t="str">
        <f t="shared" si="18"/>
        <v>EN PROCESO</v>
      </c>
      <c r="BC15" s="423" t="s">
        <v>910</v>
      </c>
      <c r="BD15" s="411" t="s">
        <v>899</v>
      </c>
    </row>
    <row r="16" spans="1:56" ht="224.4">
      <c r="A16" s="77" t="s">
        <v>23</v>
      </c>
      <c r="B16" s="78" t="s">
        <v>195</v>
      </c>
      <c r="C16" s="79" t="s">
        <v>584</v>
      </c>
      <c r="D16" s="79" t="s">
        <v>585</v>
      </c>
      <c r="E16" s="78" t="s">
        <v>15</v>
      </c>
      <c r="F16" s="78" t="s">
        <v>630</v>
      </c>
      <c r="G16" s="78" t="s">
        <v>117</v>
      </c>
      <c r="H16" s="79" t="s">
        <v>219</v>
      </c>
      <c r="I16" s="79" t="s">
        <v>631</v>
      </c>
      <c r="J16" s="79" t="s">
        <v>632</v>
      </c>
      <c r="K16" s="79" t="s">
        <v>633</v>
      </c>
      <c r="L16" s="81" t="s">
        <v>122</v>
      </c>
      <c r="M16" s="81" t="s">
        <v>137</v>
      </c>
      <c r="N16" s="82" t="s">
        <v>128</v>
      </c>
      <c r="O16" s="77" t="s">
        <v>17</v>
      </c>
      <c r="P16" s="83">
        <f t="shared" si="3"/>
        <v>2</v>
      </c>
      <c r="Q16" s="84">
        <f t="shared" si="4"/>
        <v>0.4</v>
      </c>
      <c r="R16" s="78" t="s">
        <v>29</v>
      </c>
      <c r="S16" s="83">
        <f t="shared" si="5"/>
        <v>5</v>
      </c>
      <c r="T16" s="84">
        <f t="shared" si="6"/>
        <v>1</v>
      </c>
      <c r="U16" s="83">
        <f t="shared" si="0"/>
        <v>10</v>
      </c>
      <c r="V16" s="85" t="str">
        <f t="shared" si="1"/>
        <v>ALTA</v>
      </c>
      <c r="W16" s="98" t="s">
        <v>634</v>
      </c>
      <c r="X16" s="87" t="s">
        <v>635</v>
      </c>
      <c r="Y16" s="87" t="s">
        <v>911</v>
      </c>
      <c r="Z16" s="88">
        <v>1</v>
      </c>
      <c r="AA16" s="78" t="s">
        <v>172</v>
      </c>
      <c r="AB16" s="90">
        <f t="shared" si="7"/>
        <v>0.15</v>
      </c>
      <c r="AC16" s="91" t="s">
        <v>175</v>
      </c>
      <c r="AD16" s="90">
        <f t="shared" si="8"/>
        <v>0.15</v>
      </c>
      <c r="AE16" s="91" t="s">
        <v>179</v>
      </c>
      <c r="AF16" s="91" t="s">
        <v>180</v>
      </c>
      <c r="AG16" s="92" t="s">
        <v>183</v>
      </c>
      <c r="AH16" s="93" t="str">
        <f t="shared" si="9"/>
        <v>Baja</v>
      </c>
      <c r="AI16" s="83">
        <f t="shared" si="10"/>
        <v>2</v>
      </c>
      <c r="AJ16" s="94">
        <f t="shared" si="11"/>
        <v>0.28000000000000003</v>
      </c>
      <c r="AK16" s="94" t="str">
        <f t="shared" si="12"/>
        <v>Catastrófico</v>
      </c>
      <c r="AL16" s="83">
        <f t="shared" si="13"/>
        <v>5</v>
      </c>
      <c r="AM16" s="94">
        <f t="shared" si="14"/>
        <v>1</v>
      </c>
      <c r="AN16" s="95">
        <f t="shared" si="15"/>
        <v>10</v>
      </c>
      <c r="AO16" s="96" t="str">
        <f t="shared" si="2"/>
        <v>ALTA</v>
      </c>
      <c r="AP16" s="97" t="str">
        <f t="shared" si="16"/>
        <v>Reducir el Riesgo, Evitar, Compartir o Transferir (pronta atención).</v>
      </c>
      <c r="AQ16" s="98" t="s">
        <v>636</v>
      </c>
      <c r="AR16" s="99" t="s">
        <v>637</v>
      </c>
      <c r="AS16" s="275">
        <v>1</v>
      </c>
      <c r="AT16" s="87" t="s">
        <v>638</v>
      </c>
      <c r="AU16" s="304">
        <v>44805</v>
      </c>
      <c r="AV16" s="129">
        <v>45169</v>
      </c>
      <c r="AW16" s="122" t="s">
        <v>639</v>
      </c>
      <c r="AX16" s="352">
        <v>44895</v>
      </c>
      <c r="AY16" s="409" t="s">
        <v>822</v>
      </c>
      <c r="AZ16" s="355">
        <v>0.5</v>
      </c>
      <c r="BA16" s="400">
        <f t="shared" si="17"/>
        <v>0.5</v>
      </c>
      <c r="BB16" s="403" t="str">
        <f t="shared" si="18"/>
        <v>EN PROCESO</v>
      </c>
      <c r="BC16" s="422" t="s">
        <v>912</v>
      </c>
      <c r="BD16" s="411" t="s">
        <v>899</v>
      </c>
    </row>
    <row r="17" spans="1:56" ht="214.2">
      <c r="A17" s="77" t="s">
        <v>23</v>
      </c>
      <c r="B17" s="78" t="s">
        <v>195</v>
      </c>
      <c r="C17" s="79" t="s">
        <v>584</v>
      </c>
      <c r="D17" s="79" t="s">
        <v>585</v>
      </c>
      <c r="E17" s="78" t="s">
        <v>15</v>
      </c>
      <c r="F17" s="78" t="s">
        <v>640</v>
      </c>
      <c r="G17" s="78" t="s">
        <v>117</v>
      </c>
      <c r="H17" s="79" t="s">
        <v>219</v>
      </c>
      <c r="I17" s="79" t="s">
        <v>641</v>
      </c>
      <c r="J17" s="79" t="s">
        <v>642</v>
      </c>
      <c r="K17" s="79" t="s">
        <v>643</v>
      </c>
      <c r="L17" s="81" t="s">
        <v>122</v>
      </c>
      <c r="M17" s="81" t="s">
        <v>140</v>
      </c>
      <c r="N17" s="82" t="s">
        <v>128</v>
      </c>
      <c r="O17" s="77" t="s">
        <v>17</v>
      </c>
      <c r="P17" s="83">
        <f t="shared" si="3"/>
        <v>2</v>
      </c>
      <c r="Q17" s="84">
        <f t="shared" si="4"/>
        <v>0.4</v>
      </c>
      <c r="R17" s="78" t="s">
        <v>29</v>
      </c>
      <c r="S17" s="83">
        <f t="shared" si="5"/>
        <v>5</v>
      </c>
      <c r="T17" s="84">
        <f t="shared" si="6"/>
        <v>1</v>
      </c>
      <c r="U17" s="83">
        <f t="shared" si="0"/>
        <v>10</v>
      </c>
      <c r="V17" s="85" t="str">
        <f t="shared" si="1"/>
        <v>ALTA</v>
      </c>
      <c r="W17" s="86" t="s">
        <v>644</v>
      </c>
      <c r="X17" s="87" t="s">
        <v>645</v>
      </c>
      <c r="Y17" s="87" t="s">
        <v>913</v>
      </c>
      <c r="Z17" s="88">
        <v>1</v>
      </c>
      <c r="AA17" s="78" t="s">
        <v>172</v>
      </c>
      <c r="AB17" s="90">
        <f t="shared" si="7"/>
        <v>0.15</v>
      </c>
      <c r="AC17" s="91" t="s">
        <v>175</v>
      </c>
      <c r="AD17" s="90">
        <f t="shared" si="8"/>
        <v>0.15</v>
      </c>
      <c r="AE17" s="91" t="s">
        <v>179</v>
      </c>
      <c r="AF17" s="91" t="s">
        <v>180</v>
      </c>
      <c r="AG17" s="92" t="s">
        <v>183</v>
      </c>
      <c r="AH17" s="93" t="str">
        <f t="shared" si="9"/>
        <v>Baja</v>
      </c>
      <c r="AI17" s="83">
        <f t="shared" si="10"/>
        <v>2</v>
      </c>
      <c r="AJ17" s="94">
        <f t="shared" si="11"/>
        <v>0.28000000000000003</v>
      </c>
      <c r="AK17" s="94" t="str">
        <f t="shared" si="12"/>
        <v>Catastrófico</v>
      </c>
      <c r="AL17" s="83">
        <f t="shared" si="13"/>
        <v>5</v>
      </c>
      <c r="AM17" s="94">
        <f t="shared" si="14"/>
        <v>1</v>
      </c>
      <c r="AN17" s="95">
        <f t="shared" si="15"/>
        <v>10</v>
      </c>
      <c r="AO17" s="96" t="str">
        <f t="shared" si="2"/>
        <v>ALTA</v>
      </c>
      <c r="AP17" s="97" t="str">
        <f t="shared" si="16"/>
        <v>Reducir el Riesgo, Evitar, Compartir o Transferir (pronta atención).</v>
      </c>
      <c r="AQ17" s="98" t="s">
        <v>914</v>
      </c>
      <c r="AR17" s="99" t="s">
        <v>915</v>
      </c>
      <c r="AS17" s="275">
        <v>1</v>
      </c>
      <c r="AT17" s="99" t="s">
        <v>646</v>
      </c>
      <c r="AU17" s="304">
        <v>44805</v>
      </c>
      <c r="AV17" s="129">
        <v>45169</v>
      </c>
      <c r="AW17" s="122" t="s">
        <v>647</v>
      </c>
      <c r="AX17" s="352">
        <v>44895</v>
      </c>
      <c r="AY17" s="409" t="s">
        <v>916</v>
      </c>
      <c r="AZ17" s="355">
        <v>0.5</v>
      </c>
      <c r="BA17" s="400">
        <f t="shared" si="17"/>
        <v>0.5</v>
      </c>
      <c r="BB17" s="403" t="str">
        <f t="shared" si="18"/>
        <v>EN PROCESO</v>
      </c>
      <c r="BC17" s="422" t="s">
        <v>917</v>
      </c>
      <c r="BD17" s="411" t="s">
        <v>899</v>
      </c>
    </row>
    <row r="18" spans="1:56" ht="214.2">
      <c r="A18" s="77" t="s">
        <v>23</v>
      </c>
      <c r="B18" s="78" t="s">
        <v>195</v>
      </c>
      <c r="C18" s="79" t="s">
        <v>584</v>
      </c>
      <c r="D18" s="79" t="s">
        <v>585</v>
      </c>
      <c r="E18" s="78" t="s">
        <v>15</v>
      </c>
      <c r="F18" s="78" t="s">
        <v>648</v>
      </c>
      <c r="G18" s="78" t="s">
        <v>117</v>
      </c>
      <c r="H18" s="79" t="s">
        <v>219</v>
      </c>
      <c r="I18" s="79" t="s">
        <v>649</v>
      </c>
      <c r="J18" s="79" t="s">
        <v>650</v>
      </c>
      <c r="K18" s="79" t="s">
        <v>651</v>
      </c>
      <c r="L18" s="81" t="s">
        <v>122</v>
      </c>
      <c r="M18" s="81" t="s">
        <v>139</v>
      </c>
      <c r="N18" s="82" t="s">
        <v>128</v>
      </c>
      <c r="O18" s="77" t="s">
        <v>157</v>
      </c>
      <c r="P18" s="83">
        <f t="shared" si="3"/>
        <v>3</v>
      </c>
      <c r="Q18" s="84">
        <f t="shared" si="4"/>
        <v>0.6</v>
      </c>
      <c r="R18" s="78" t="s">
        <v>27</v>
      </c>
      <c r="S18" s="83">
        <f t="shared" si="5"/>
        <v>4</v>
      </c>
      <c r="T18" s="84">
        <f t="shared" si="6"/>
        <v>0.8</v>
      </c>
      <c r="U18" s="83">
        <f t="shared" si="0"/>
        <v>12</v>
      </c>
      <c r="V18" s="85" t="str">
        <f t="shared" si="1"/>
        <v>ALTA</v>
      </c>
      <c r="W18" s="86" t="s">
        <v>652</v>
      </c>
      <c r="X18" s="87" t="s">
        <v>918</v>
      </c>
      <c r="Y18" s="87" t="s">
        <v>919</v>
      </c>
      <c r="Z18" s="88">
        <v>1</v>
      </c>
      <c r="AA18" s="78" t="s">
        <v>172</v>
      </c>
      <c r="AB18" s="90">
        <f t="shared" si="7"/>
        <v>0.15</v>
      </c>
      <c r="AC18" s="91" t="s">
        <v>175</v>
      </c>
      <c r="AD18" s="90">
        <f t="shared" si="8"/>
        <v>0.15</v>
      </c>
      <c r="AE18" s="91" t="s">
        <v>179</v>
      </c>
      <c r="AF18" s="91" t="s">
        <v>180</v>
      </c>
      <c r="AG18" s="92" t="s">
        <v>183</v>
      </c>
      <c r="AH18" s="93" t="str">
        <f t="shared" si="9"/>
        <v>Media</v>
      </c>
      <c r="AI18" s="83">
        <f t="shared" si="10"/>
        <v>3</v>
      </c>
      <c r="AJ18" s="94">
        <f t="shared" si="11"/>
        <v>0.42</v>
      </c>
      <c r="AK18" s="94" t="str">
        <f t="shared" si="12"/>
        <v>Mayor</v>
      </c>
      <c r="AL18" s="83">
        <f t="shared" si="13"/>
        <v>4</v>
      </c>
      <c r="AM18" s="94">
        <f t="shared" si="14"/>
        <v>0.8</v>
      </c>
      <c r="AN18" s="95">
        <f t="shared" si="15"/>
        <v>12</v>
      </c>
      <c r="AO18" s="96" t="str">
        <f t="shared" si="2"/>
        <v>ALTA</v>
      </c>
      <c r="AP18" s="97" t="str">
        <f t="shared" si="16"/>
        <v>Reducir el Riesgo, Evitar, Compartir o Transferir (pronta atención).</v>
      </c>
      <c r="AQ18" s="98" t="s">
        <v>653</v>
      </c>
      <c r="AR18" s="99" t="s">
        <v>654</v>
      </c>
      <c r="AS18" s="275">
        <v>1</v>
      </c>
      <c r="AT18" s="87" t="s">
        <v>655</v>
      </c>
      <c r="AU18" s="304">
        <v>44805</v>
      </c>
      <c r="AV18" s="129">
        <v>45169</v>
      </c>
      <c r="AW18" s="122" t="s">
        <v>656</v>
      </c>
      <c r="AX18" s="352">
        <v>44895</v>
      </c>
      <c r="AY18" s="409" t="s">
        <v>823</v>
      </c>
      <c r="AZ18" s="355">
        <v>0.5</v>
      </c>
      <c r="BA18" s="400">
        <f t="shared" si="17"/>
        <v>0.5</v>
      </c>
      <c r="BB18" s="403" t="str">
        <f t="shared" si="18"/>
        <v>EN PROCESO</v>
      </c>
      <c r="BC18" s="422" t="s">
        <v>920</v>
      </c>
      <c r="BD18" s="411" t="s">
        <v>899</v>
      </c>
    </row>
    <row r="19" spans="1:56" ht="214.2">
      <c r="A19" s="77" t="s">
        <v>23</v>
      </c>
      <c r="B19" s="78" t="s">
        <v>195</v>
      </c>
      <c r="C19" s="79" t="s">
        <v>584</v>
      </c>
      <c r="D19" s="79" t="s">
        <v>585</v>
      </c>
      <c r="E19" s="78" t="s">
        <v>15</v>
      </c>
      <c r="F19" s="78" t="s">
        <v>657</v>
      </c>
      <c r="G19" s="78" t="s">
        <v>118</v>
      </c>
      <c r="H19" s="79" t="s">
        <v>219</v>
      </c>
      <c r="I19" s="79" t="s">
        <v>596</v>
      </c>
      <c r="J19" s="79" t="s">
        <v>658</v>
      </c>
      <c r="K19" s="79" t="s">
        <v>659</v>
      </c>
      <c r="L19" s="81" t="s">
        <v>122</v>
      </c>
      <c r="M19" s="81" t="s">
        <v>137</v>
      </c>
      <c r="N19" s="82" t="s">
        <v>128</v>
      </c>
      <c r="O19" s="77" t="s">
        <v>159</v>
      </c>
      <c r="P19" s="83">
        <f t="shared" si="3"/>
        <v>1</v>
      </c>
      <c r="Q19" s="84">
        <f t="shared" si="4"/>
        <v>0.2</v>
      </c>
      <c r="R19" s="78" t="s">
        <v>29</v>
      </c>
      <c r="S19" s="83">
        <f t="shared" si="5"/>
        <v>5</v>
      </c>
      <c r="T19" s="84">
        <f t="shared" si="6"/>
        <v>1</v>
      </c>
      <c r="U19" s="83">
        <f t="shared" si="0"/>
        <v>5</v>
      </c>
      <c r="V19" s="85" t="str">
        <f t="shared" si="1"/>
        <v>MODERADA</v>
      </c>
      <c r="W19" s="86" t="s">
        <v>660</v>
      </c>
      <c r="X19" s="87" t="s">
        <v>661</v>
      </c>
      <c r="Y19" s="87" t="s">
        <v>662</v>
      </c>
      <c r="Z19" s="88">
        <v>1</v>
      </c>
      <c r="AA19" s="78" t="s">
        <v>172</v>
      </c>
      <c r="AB19" s="90">
        <f t="shared" si="7"/>
        <v>0.15</v>
      </c>
      <c r="AC19" s="91" t="s">
        <v>175</v>
      </c>
      <c r="AD19" s="90">
        <f t="shared" si="8"/>
        <v>0.15</v>
      </c>
      <c r="AE19" s="91" t="s">
        <v>179</v>
      </c>
      <c r="AF19" s="91" t="s">
        <v>180</v>
      </c>
      <c r="AG19" s="92" t="s">
        <v>183</v>
      </c>
      <c r="AH19" s="93" t="str">
        <f t="shared" si="9"/>
        <v>Muy baja</v>
      </c>
      <c r="AI19" s="83">
        <f t="shared" si="10"/>
        <v>1</v>
      </c>
      <c r="AJ19" s="94">
        <f t="shared" si="11"/>
        <v>0.14000000000000001</v>
      </c>
      <c r="AK19" s="94" t="str">
        <f t="shared" si="12"/>
        <v>Catastrófico</v>
      </c>
      <c r="AL19" s="83">
        <f t="shared" si="13"/>
        <v>5</v>
      </c>
      <c r="AM19" s="94">
        <f t="shared" si="14"/>
        <v>1</v>
      </c>
      <c r="AN19" s="95">
        <f t="shared" si="15"/>
        <v>5</v>
      </c>
      <c r="AO19" s="96" t="str">
        <f t="shared" si="2"/>
        <v>MODERADA</v>
      </c>
      <c r="AP19" s="97" t="str">
        <f t="shared" si="16"/>
        <v>Asumir o reducir el Riesgo.</v>
      </c>
      <c r="AQ19" s="98" t="s">
        <v>653</v>
      </c>
      <c r="AR19" s="99" t="s">
        <v>654</v>
      </c>
      <c r="AS19" s="275">
        <v>1</v>
      </c>
      <c r="AT19" s="87" t="s">
        <v>655</v>
      </c>
      <c r="AU19" s="304">
        <v>44805</v>
      </c>
      <c r="AV19" s="129">
        <v>45169</v>
      </c>
      <c r="AW19" s="122" t="s">
        <v>656</v>
      </c>
      <c r="AX19" s="352">
        <v>44895</v>
      </c>
      <c r="AY19" s="409" t="s">
        <v>823</v>
      </c>
      <c r="AZ19" s="355">
        <v>0.5</v>
      </c>
      <c r="BA19" s="400">
        <f t="shared" si="17"/>
        <v>0.5</v>
      </c>
      <c r="BB19" s="403" t="str">
        <f t="shared" si="18"/>
        <v>EN PROCESO</v>
      </c>
      <c r="BC19" s="422" t="s">
        <v>920</v>
      </c>
      <c r="BD19" s="411" t="s">
        <v>899</v>
      </c>
    </row>
    <row r="20" spans="1:56" ht="193.8">
      <c r="A20" s="77" t="s">
        <v>23</v>
      </c>
      <c r="B20" s="78" t="s">
        <v>195</v>
      </c>
      <c r="C20" s="79" t="s">
        <v>584</v>
      </c>
      <c r="D20" s="79" t="s">
        <v>585</v>
      </c>
      <c r="E20" s="78" t="s">
        <v>15</v>
      </c>
      <c r="F20" s="78" t="s">
        <v>663</v>
      </c>
      <c r="G20" s="78" t="s">
        <v>118</v>
      </c>
      <c r="H20" s="79" t="s">
        <v>219</v>
      </c>
      <c r="I20" s="79" t="s">
        <v>621</v>
      </c>
      <c r="J20" s="79" t="s">
        <v>921</v>
      </c>
      <c r="K20" s="79" t="s">
        <v>664</v>
      </c>
      <c r="L20" s="81" t="s">
        <v>122</v>
      </c>
      <c r="M20" s="81" t="s">
        <v>140</v>
      </c>
      <c r="N20" s="82" t="s">
        <v>128</v>
      </c>
      <c r="O20" s="77" t="s">
        <v>159</v>
      </c>
      <c r="P20" s="83">
        <f t="shared" si="3"/>
        <v>1</v>
      </c>
      <c r="Q20" s="84">
        <f t="shared" si="4"/>
        <v>0.2</v>
      </c>
      <c r="R20" s="78" t="s">
        <v>29</v>
      </c>
      <c r="S20" s="83">
        <f t="shared" si="5"/>
        <v>5</v>
      </c>
      <c r="T20" s="84">
        <f t="shared" si="6"/>
        <v>1</v>
      </c>
      <c r="U20" s="83">
        <f t="shared" si="0"/>
        <v>5</v>
      </c>
      <c r="V20" s="85" t="str">
        <f t="shared" si="1"/>
        <v>MODERADA</v>
      </c>
      <c r="W20" s="86" t="s">
        <v>665</v>
      </c>
      <c r="X20" s="87" t="s">
        <v>922</v>
      </c>
      <c r="Y20" s="87" t="s">
        <v>666</v>
      </c>
      <c r="Z20" s="88">
        <v>1</v>
      </c>
      <c r="AA20" s="78" t="s">
        <v>172</v>
      </c>
      <c r="AB20" s="90">
        <f t="shared" si="7"/>
        <v>0.15</v>
      </c>
      <c r="AC20" s="91" t="s">
        <v>175</v>
      </c>
      <c r="AD20" s="90">
        <f t="shared" si="8"/>
        <v>0.15</v>
      </c>
      <c r="AE20" s="91" t="s">
        <v>179</v>
      </c>
      <c r="AF20" s="91" t="s">
        <v>180</v>
      </c>
      <c r="AG20" s="92" t="s">
        <v>183</v>
      </c>
      <c r="AH20" s="93" t="str">
        <f t="shared" si="9"/>
        <v>Muy baja</v>
      </c>
      <c r="AI20" s="83">
        <f t="shared" si="10"/>
        <v>1</v>
      </c>
      <c r="AJ20" s="94">
        <f t="shared" si="11"/>
        <v>0.14000000000000001</v>
      </c>
      <c r="AK20" s="94" t="str">
        <f t="shared" si="12"/>
        <v>Catastrófico</v>
      </c>
      <c r="AL20" s="83">
        <f t="shared" si="13"/>
        <v>5</v>
      </c>
      <c r="AM20" s="94">
        <f t="shared" si="14"/>
        <v>1</v>
      </c>
      <c r="AN20" s="95">
        <f t="shared" si="15"/>
        <v>5</v>
      </c>
      <c r="AO20" s="96" t="str">
        <f t="shared" si="2"/>
        <v>MODERADA</v>
      </c>
      <c r="AP20" s="97" t="str">
        <f t="shared" si="16"/>
        <v>Asumir o reducir el Riesgo.</v>
      </c>
      <c r="AQ20" s="98" t="s">
        <v>667</v>
      </c>
      <c r="AR20" s="99" t="s">
        <v>668</v>
      </c>
      <c r="AS20" s="275">
        <v>1</v>
      </c>
      <c r="AT20" s="87" t="s">
        <v>669</v>
      </c>
      <c r="AU20" s="304">
        <v>44805</v>
      </c>
      <c r="AV20" s="129">
        <v>45169</v>
      </c>
      <c r="AW20" s="122" t="s">
        <v>670</v>
      </c>
      <c r="AX20" s="352">
        <v>44895</v>
      </c>
      <c r="AY20" s="409" t="s">
        <v>824</v>
      </c>
      <c r="AZ20" s="355">
        <v>0.5</v>
      </c>
      <c r="BA20" s="400">
        <f t="shared" si="17"/>
        <v>0.5</v>
      </c>
      <c r="BB20" s="403" t="str">
        <f t="shared" si="18"/>
        <v>EN PROCESO</v>
      </c>
      <c r="BC20" s="422" t="s">
        <v>923</v>
      </c>
      <c r="BD20" s="411" t="s">
        <v>899</v>
      </c>
    </row>
    <row r="21" spans="1:56" ht="142.80000000000001">
      <c r="A21" s="77" t="s">
        <v>23</v>
      </c>
      <c r="B21" s="78" t="s">
        <v>195</v>
      </c>
      <c r="C21" s="79" t="s">
        <v>584</v>
      </c>
      <c r="D21" s="79" t="s">
        <v>585</v>
      </c>
      <c r="E21" s="78" t="s">
        <v>15</v>
      </c>
      <c r="F21" s="78" t="s">
        <v>671</v>
      </c>
      <c r="G21" s="78" t="s">
        <v>118</v>
      </c>
      <c r="H21" s="79" t="s">
        <v>219</v>
      </c>
      <c r="I21" s="79" t="s">
        <v>596</v>
      </c>
      <c r="J21" s="79" t="s">
        <v>672</v>
      </c>
      <c r="K21" s="79" t="s">
        <v>673</v>
      </c>
      <c r="L21" s="81" t="s">
        <v>122</v>
      </c>
      <c r="M21" s="81" t="s">
        <v>140</v>
      </c>
      <c r="N21" s="82" t="s">
        <v>128</v>
      </c>
      <c r="O21" s="77" t="s">
        <v>159</v>
      </c>
      <c r="P21" s="83">
        <f t="shared" si="3"/>
        <v>1</v>
      </c>
      <c r="Q21" s="84">
        <f t="shared" si="4"/>
        <v>0.2</v>
      </c>
      <c r="R21" s="78" t="s">
        <v>27</v>
      </c>
      <c r="S21" s="83">
        <f t="shared" si="5"/>
        <v>4</v>
      </c>
      <c r="T21" s="84">
        <f t="shared" si="6"/>
        <v>0.8</v>
      </c>
      <c r="U21" s="83">
        <f t="shared" si="0"/>
        <v>4</v>
      </c>
      <c r="V21" s="85" t="str">
        <f t="shared" si="1"/>
        <v>MODERADA</v>
      </c>
      <c r="W21" s="86" t="s">
        <v>665</v>
      </c>
      <c r="X21" s="87" t="s">
        <v>924</v>
      </c>
      <c r="Y21" s="87" t="s">
        <v>925</v>
      </c>
      <c r="Z21" s="88">
        <v>1</v>
      </c>
      <c r="AA21" s="78" t="s">
        <v>172</v>
      </c>
      <c r="AB21" s="90">
        <f t="shared" si="7"/>
        <v>0.15</v>
      </c>
      <c r="AC21" s="91" t="s">
        <v>175</v>
      </c>
      <c r="AD21" s="90">
        <f t="shared" si="8"/>
        <v>0.15</v>
      </c>
      <c r="AE21" s="91" t="s">
        <v>179</v>
      </c>
      <c r="AF21" s="91" t="s">
        <v>180</v>
      </c>
      <c r="AG21" s="92" t="s">
        <v>183</v>
      </c>
      <c r="AH21" s="93" t="str">
        <f t="shared" si="9"/>
        <v>Muy baja</v>
      </c>
      <c r="AI21" s="83">
        <f t="shared" si="10"/>
        <v>1</v>
      </c>
      <c r="AJ21" s="94">
        <f t="shared" si="11"/>
        <v>0.14000000000000001</v>
      </c>
      <c r="AK21" s="94" t="str">
        <f t="shared" si="12"/>
        <v>Mayor</v>
      </c>
      <c r="AL21" s="83">
        <f t="shared" si="13"/>
        <v>4</v>
      </c>
      <c r="AM21" s="94">
        <f t="shared" si="14"/>
        <v>0.8</v>
      </c>
      <c r="AN21" s="95">
        <f t="shared" si="15"/>
        <v>4</v>
      </c>
      <c r="AO21" s="96" t="str">
        <f t="shared" si="2"/>
        <v>MODERADA</v>
      </c>
      <c r="AP21" s="97" t="str">
        <f t="shared" si="16"/>
        <v>Asumir o reducir el Riesgo.</v>
      </c>
      <c r="AQ21" s="98" t="s">
        <v>674</v>
      </c>
      <c r="AR21" s="99" t="s">
        <v>668</v>
      </c>
      <c r="AS21" s="275">
        <v>1</v>
      </c>
      <c r="AT21" s="87" t="s">
        <v>669</v>
      </c>
      <c r="AU21" s="304">
        <v>44805</v>
      </c>
      <c r="AV21" s="129">
        <v>45169</v>
      </c>
      <c r="AW21" s="122" t="s">
        <v>670</v>
      </c>
      <c r="AX21" s="352">
        <v>44895</v>
      </c>
      <c r="AY21" s="410" t="s">
        <v>825</v>
      </c>
      <c r="AZ21" s="355">
        <v>0.5</v>
      </c>
      <c r="BA21" s="400">
        <f t="shared" si="17"/>
        <v>0.5</v>
      </c>
      <c r="BB21" s="403" t="str">
        <f t="shared" si="18"/>
        <v>EN PROCESO</v>
      </c>
      <c r="BC21" s="422" t="s">
        <v>926</v>
      </c>
      <c r="BD21" s="411" t="s">
        <v>899</v>
      </c>
    </row>
  </sheetData>
  <mergeCells count="53">
    <mergeCell ref="A1:B4"/>
    <mergeCell ref="AS9:AS10"/>
    <mergeCell ref="AQ8:AW8"/>
    <mergeCell ref="C1:AC4"/>
    <mergeCell ref="AD1:AE4"/>
    <mergeCell ref="AF1:AG4"/>
    <mergeCell ref="AH1:BC4"/>
    <mergeCell ref="A6:B6"/>
    <mergeCell ref="A8:N8"/>
    <mergeCell ref="O8:V8"/>
    <mergeCell ref="W8:AG8"/>
    <mergeCell ref="AH8:AP8"/>
    <mergeCell ref="U9:U10"/>
    <mergeCell ref="A9:F9"/>
    <mergeCell ref="G9:G10"/>
    <mergeCell ref="H9:K9"/>
    <mergeCell ref="L9:M9"/>
    <mergeCell ref="N9:N10"/>
    <mergeCell ref="O9:O10"/>
    <mergeCell ref="P9:P10"/>
    <mergeCell ref="Q9:Q10"/>
    <mergeCell ref="R9:R10"/>
    <mergeCell ref="S9:S10"/>
    <mergeCell ref="T9:T10"/>
    <mergeCell ref="AM9:AM10"/>
    <mergeCell ref="V9:V10"/>
    <mergeCell ref="W9:Y9"/>
    <mergeCell ref="Z9:Z10"/>
    <mergeCell ref="AA9:AA10"/>
    <mergeCell ref="AB9:AB10"/>
    <mergeCell ref="AC9:AG9"/>
    <mergeCell ref="AH9:AH10"/>
    <mergeCell ref="AI9:AI10"/>
    <mergeCell ref="AJ9:AJ10"/>
    <mergeCell ref="AK9:AK10"/>
    <mergeCell ref="AL9:AL10"/>
    <mergeCell ref="AW9:AW10"/>
    <mergeCell ref="AN9:AN10"/>
    <mergeCell ref="AO9:AO10"/>
    <mergeCell ref="AP9:AP10"/>
    <mergeCell ref="AQ9:AQ10"/>
    <mergeCell ref="AR9:AR10"/>
    <mergeCell ref="AT9:AT10"/>
    <mergeCell ref="AU9:AV9"/>
    <mergeCell ref="BD1:BD4"/>
    <mergeCell ref="AX8:BD8"/>
    <mergeCell ref="AX9:AX10"/>
    <mergeCell ref="AY9:AY10"/>
    <mergeCell ref="AZ9:AZ10"/>
    <mergeCell ref="BA9:BA10"/>
    <mergeCell ref="BB9:BB10"/>
    <mergeCell ref="BC9:BC10"/>
    <mergeCell ref="BD9:BD10"/>
  </mergeCells>
  <conditionalFormatting sqref="V11:V21">
    <cfRule type="containsText" dxfId="89" priority="1401" operator="containsText" text="ALTA">
      <formula>NOT(ISERROR(SEARCH("ALTA",V11)))</formula>
    </cfRule>
    <cfRule type="containsText" dxfId="88" priority="1402" operator="containsText" text="EXTREMA">
      <formula>NOT(ISERROR(SEARCH("EXTREMA",V11)))</formula>
    </cfRule>
    <cfRule type="containsText" dxfId="87" priority="1403" operator="containsText" text="ALTA">
      <formula>NOT(ISERROR(SEARCH("ALTA",V11)))</formula>
    </cfRule>
    <cfRule type="containsText" dxfId="86" priority="1404" operator="containsText" text="MODERADA">
      <formula>NOT(ISERROR(SEARCH("MODERADA",V11)))</formula>
    </cfRule>
    <cfRule type="containsText" dxfId="85" priority="1405" operator="containsText" text="BAJA">
      <formula>NOT(ISERROR(SEARCH("BAJA",V11)))</formula>
    </cfRule>
    <cfRule type="colorScale" priority="1406">
      <colorScale>
        <cfvo type="num" val="1"/>
        <cfvo type="num" val="2"/>
        <cfvo type="num" val="5"/>
        <color rgb="FFF8696B"/>
        <color rgb="FFFFEB84"/>
        <color rgb="FF63BE7B"/>
      </colorScale>
    </cfRule>
    <cfRule type="colorScale" priority="1407">
      <colorScale>
        <cfvo type="min"/>
        <cfvo type="percentile" val="50"/>
        <cfvo type="max"/>
        <color rgb="FFF8696B"/>
        <color rgb="FFFFEB84"/>
        <color rgb="FF63BE7B"/>
      </colorScale>
    </cfRule>
  </conditionalFormatting>
  <conditionalFormatting sqref="V11:V21">
    <cfRule type="containsText" dxfId="84" priority="1408" operator="containsText" text="ALTA">
      <formula>NOT(ISERROR(SEARCH("ALTA",V11)))</formula>
    </cfRule>
    <cfRule type="containsText" dxfId="83" priority="1409" operator="containsText" text="EXTREMA">
      <formula>NOT(ISERROR(SEARCH("EXTREMA",V11)))</formula>
    </cfRule>
    <cfRule type="containsText" dxfId="82" priority="1410" operator="containsText" text="ALTA">
      <formula>NOT(ISERROR(SEARCH("ALTA",V11)))</formula>
    </cfRule>
    <cfRule type="containsText" dxfId="81" priority="1411" operator="containsText" text="MODERADA">
      <formula>NOT(ISERROR(SEARCH("MODERADA",V11)))</formula>
    </cfRule>
    <cfRule type="containsText" dxfId="80" priority="1412" operator="containsText" text="BAJA">
      <formula>NOT(ISERROR(SEARCH("BAJA",V11)))</formula>
    </cfRule>
    <cfRule type="colorScale" priority="1413">
      <colorScale>
        <cfvo type="num" val="1"/>
        <cfvo type="num" val="2"/>
        <cfvo type="num" val="5"/>
        <color rgb="FFF8696B"/>
        <color rgb="FFFFEB84"/>
        <color rgb="FF63BE7B"/>
      </colorScale>
    </cfRule>
    <cfRule type="colorScale" priority="1414">
      <colorScale>
        <cfvo type="min"/>
        <cfvo type="percentile" val="50"/>
        <cfvo type="max"/>
        <color rgb="FFF8696B"/>
        <color rgb="FFFFEB84"/>
        <color rgb="FF63BE7B"/>
      </colorScale>
    </cfRule>
  </conditionalFormatting>
  <conditionalFormatting sqref="AO11:AO21">
    <cfRule type="containsText" dxfId="79" priority="1415" operator="containsText" text="ALTA">
      <formula>NOT(ISERROR(SEARCH("ALTA",AO11)))</formula>
    </cfRule>
    <cfRule type="containsText" dxfId="78" priority="1416" operator="containsText" text="EXTREMA">
      <formula>NOT(ISERROR(SEARCH("EXTREMA",AO11)))</formula>
    </cfRule>
    <cfRule type="containsText" dxfId="77" priority="1417" operator="containsText" text="ALTA">
      <formula>NOT(ISERROR(SEARCH("ALTA",AO11)))</formula>
    </cfRule>
    <cfRule type="containsText" dxfId="76" priority="1418" operator="containsText" text="MODERADA">
      <formula>NOT(ISERROR(SEARCH("MODERADA",AO11)))</formula>
    </cfRule>
    <cfRule type="containsText" dxfId="75" priority="1419" operator="containsText" text="BAJA">
      <formula>NOT(ISERROR(SEARCH("BAJA",AO11)))</formula>
    </cfRule>
    <cfRule type="colorScale" priority="1420">
      <colorScale>
        <cfvo type="num" val="1"/>
        <cfvo type="num" val="2"/>
        <cfvo type="num" val="5"/>
        <color rgb="FFF8696B"/>
        <color rgb="FFFFEB84"/>
        <color rgb="FF63BE7B"/>
      </colorScale>
    </cfRule>
    <cfRule type="colorScale" priority="1421">
      <colorScale>
        <cfvo type="min"/>
        <cfvo type="percentile" val="50"/>
        <cfvo type="max"/>
        <color rgb="FFF8696B"/>
        <color rgb="FFFFEB84"/>
        <color rgb="FF63BE7B"/>
      </colorScale>
    </cfRule>
  </conditionalFormatting>
  <conditionalFormatting sqref="AO11:AO21">
    <cfRule type="containsText" dxfId="74" priority="1422" operator="containsText" text="ALTA">
      <formula>NOT(ISERROR(SEARCH("ALTA",AO11)))</formula>
    </cfRule>
    <cfRule type="containsText" dxfId="73" priority="1423" operator="containsText" text="EXTREMA">
      <formula>NOT(ISERROR(SEARCH("EXTREMA",AO11)))</formula>
    </cfRule>
    <cfRule type="containsText" dxfId="72" priority="1424" operator="containsText" text="ALTA">
      <formula>NOT(ISERROR(SEARCH("ALTA",AO11)))</formula>
    </cfRule>
    <cfRule type="containsText" dxfId="71" priority="1425" operator="containsText" text="MODERADA">
      <formula>NOT(ISERROR(SEARCH("MODERADA",AO11)))</formula>
    </cfRule>
    <cfRule type="containsText" dxfId="70" priority="1426" operator="containsText" text="BAJA">
      <formula>NOT(ISERROR(SEARCH("BAJA",AO11)))</formula>
    </cfRule>
    <cfRule type="colorScale" priority="1427">
      <colorScale>
        <cfvo type="num" val="1"/>
        <cfvo type="num" val="2"/>
        <cfvo type="num" val="5"/>
        <color rgb="FFF8696B"/>
        <color rgb="FFFFEB84"/>
        <color rgb="FF63BE7B"/>
      </colorScale>
    </cfRule>
    <cfRule type="colorScale" priority="1428">
      <colorScale>
        <cfvo type="min"/>
        <cfvo type="percentile" val="50"/>
        <cfvo type="max"/>
        <color rgb="FFF8696B"/>
        <color rgb="FFFFEB84"/>
        <color rgb="FF63BE7B"/>
      </colorScale>
    </cfRule>
  </conditionalFormatting>
  <dataValidations count="5">
    <dataValidation type="list" allowBlank="1" showInputMessage="1" showErrorMessage="1" sqref="B11:B21" xr:uid="{FED2270F-2B26-4307-A012-3FB16193BB89}">
      <formula1>Procesos</formula1>
    </dataValidation>
    <dataValidation type="list" allowBlank="1" showInputMessage="1" showErrorMessage="1" sqref="A11:A21" xr:uid="{9DA89C7C-F09C-4444-B68A-1BE537822BBB}">
      <formula1>Macroprocesos</formula1>
    </dataValidation>
    <dataValidation type="list" allowBlank="1" showInputMessage="1" showErrorMessage="1" sqref="R11:R21" xr:uid="{1A54E8A3-D5E4-49E0-A907-EFCC1E0772EC}">
      <formula1>Impacto</formula1>
    </dataValidation>
    <dataValidation type="list" allowBlank="1" showInputMessage="1" showErrorMessage="1" sqref="O11:O21" xr:uid="{CC5E8A47-A462-4A56-93F2-1A2A641BAFCD}">
      <formula1>Frecuencia</formula1>
    </dataValidation>
    <dataValidation type="list" allowBlank="1" showInputMessage="1" showErrorMessage="1" sqref="M11:M21" xr:uid="{3BD4AE81-8206-40D6-AD40-D5F7AB0F1C6A}">
      <formula1>INDIRECT(L11)</formula1>
    </dataValidation>
  </dataValidations>
  <printOptions horizontalCentered="1"/>
  <pageMargins left="0.11" right="0.13" top="0.27559055118110237" bottom="0.32" header="0.19685039370078741" footer="0.17"/>
  <pageSetup paperSize="281" scale="60" pageOrder="overThenDown"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9F7030D-86D6-4D1B-B886-3103B751C368}">
          <x14:formula1>
            <xm:f>'[20221130_SEGUIMIENTO MRG_2SEG2022HB.xlsx]Datos'!#REF!</xm:f>
          </x14:formula1>
          <xm:sqref>AZ11:AZ21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385D6-0B9E-4931-8B18-3ECECB21576A}">
  <sheetPr codeName="Hoja17"/>
  <dimension ref="A1:BC14"/>
  <sheetViews>
    <sheetView topLeftCell="A6" zoomScaleNormal="100" zoomScaleSheetLayoutView="85" workbookViewId="0">
      <selection activeCell="A11" sqref="A11"/>
    </sheetView>
  </sheetViews>
  <sheetFormatPr baseColWidth="10" defaultColWidth="11.44140625" defaultRowHeight="10.199999999999999"/>
  <cols>
    <col min="1" max="1" width="14.44140625" style="64" customWidth="1"/>
    <col min="2" max="2" width="15.6640625" style="64" customWidth="1"/>
    <col min="3" max="3" width="34.44140625" style="64" customWidth="1"/>
    <col min="4" max="4" width="40.88671875" style="64" customWidth="1"/>
    <col min="5" max="5" width="10.44140625" style="64" customWidth="1"/>
    <col min="6" max="6" width="13.109375" style="64" customWidth="1"/>
    <col min="7" max="7" width="14.44140625" style="64" customWidth="1"/>
    <col min="8" max="8" width="11.6640625" style="64" customWidth="1"/>
    <col min="9" max="11" width="20.5546875" style="64" customWidth="1"/>
    <col min="12" max="14" width="14.33203125" style="64" customWidth="1"/>
    <col min="15" max="15" width="12.6640625" style="64" customWidth="1"/>
    <col min="16" max="16" width="4.33203125" style="64" customWidth="1"/>
    <col min="17" max="17" width="6.109375" style="64" customWidth="1"/>
    <col min="18" max="18" width="15" style="64" customWidth="1"/>
    <col min="19" max="19" width="4.33203125" style="64" customWidth="1"/>
    <col min="20" max="20" width="5.33203125" style="64" customWidth="1"/>
    <col min="21" max="22" width="12.6640625" style="64" customWidth="1"/>
    <col min="23" max="23" width="21.5546875" style="64" customWidth="1"/>
    <col min="24" max="24" width="32.88671875" style="64" customWidth="1"/>
    <col min="25" max="25" width="40.88671875" style="64" customWidth="1"/>
    <col min="26" max="26" width="9.33203125" style="64" customWidth="1"/>
    <col min="27" max="27" width="11" style="64" customWidth="1"/>
    <col min="28" max="29" width="16.6640625" style="64" customWidth="1"/>
    <col min="30" max="30" width="15.6640625" style="64" customWidth="1"/>
    <col min="31" max="31" width="13.109375" style="64" customWidth="1"/>
    <col min="32" max="32" width="11.6640625" style="64" customWidth="1"/>
    <col min="33" max="33" width="13.44140625" style="64" customWidth="1"/>
    <col min="34" max="35" width="5.44140625" style="64" customWidth="1"/>
    <col min="36" max="36" width="12.44140625" style="64" customWidth="1"/>
    <col min="37" max="38" width="5.44140625" style="64" customWidth="1"/>
    <col min="39" max="39" width="12.88671875" style="64" customWidth="1"/>
    <col min="40" max="40" width="13.109375" style="64" customWidth="1"/>
    <col min="41" max="41" width="14" style="64" customWidth="1"/>
    <col min="42" max="42" width="42.6640625" style="64" customWidth="1"/>
    <col min="43" max="43" width="28.44140625" style="64" customWidth="1"/>
    <col min="44" max="44" width="15.6640625" style="64" customWidth="1"/>
    <col min="45" max="45" width="17.6640625" style="64" customWidth="1"/>
    <col min="46" max="47" width="16.5546875" style="125" customWidth="1"/>
    <col min="48" max="48" width="22.44140625" style="64" customWidth="1"/>
    <col min="49" max="49" width="17.6640625" style="64" customWidth="1"/>
    <col min="50" max="50" width="40.6640625" style="64" customWidth="1"/>
    <col min="51" max="53" width="17.6640625" style="64" customWidth="1"/>
    <col min="54" max="54" width="60.88671875" style="64" customWidth="1"/>
    <col min="55" max="55" width="17.88671875" style="64" customWidth="1"/>
    <col min="56" max="16384" width="11.44140625" style="64"/>
  </cols>
  <sheetData>
    <row r="1" spans="1:55" s="143" customFormat="1" ht="18" customHeight="1">
      <c r="A1" s="624"/>
      <c r="B1" s="625"/>
      <c r="C1" s="451" t="s">
        <v>688</v>
      </c>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3"/>
      <c r="AD1" s="631"/>
      <c r="AE1" s="632"/>
      <c r="AF1" s="631"/>
      <c r="AG1" s="632"/>
      <c r="AH1" s="451" t="s">
        <v>688</v>
      </c>
      <c r="AI1" s="540"/>
      <c r="AJ1" s="540"/>
      <c r="AK1" s="540"/>
      <c r="AL1" s="540"/>
      <c r="AM1" s="540"/>
      <c r="AN1" s="540"/>
      <c r="AO1" s="540"/>
      <c r="AP1" s="540"/>
      <c r="AQ1" s="540"/>
      <c r="AR1" s="540"/>
      <c r="AS1" s="540"/>
      <c r="AT1" s="540"/>
      <c r="AU1" s="540"/>
      <c r="AV1" s="540"/>
      <c r="AW1" s="540"/>
      <c r="AX1" s="540"/>
      <c r="AY1" s="540"/>
      <c r="AZ1" s="540"/>
      <c r="BA1" s="540"/>
      <c r="BB1" s="541"/>
      <c r="BC1" s="662"/>
    </row>
    <row r="2" spans="1:55" s="143" customFormat="1" ht="18" customHeight="1">
      <c r="A2" s="626"/>
      <c r="B2" s="627"/>
      <c r="C2" s="454"/>
      <c r="D2" s="455"/>
      <c r="E2" s="455"/>
      <c r="F2" s="455"/>
      <c r="G2" s="455"/>
      <c r="H2" s="455"/>
      <c r="I2" s="455"/>
      <c r="J2" s="455"/>
      <c r="K2" s="455"/>
      <c r="L2" s="455"/>
      <c r="M2" s="455"/>
      <c r="N2" s="455"/>
      <c r="O2" s="455"/>
      <c r="P2" s="455"/>
      <c r="Q2" s="455"/>
      <c r="R2" s="455"/>
      <c r="S2" s="455"/>
      <c r="T2" s="455"/>
      <c r="U2" s="455"/>
      <c r="V2" s="455"/>
      <c r="W2" s="455"/>
      <c r="X2" s="455"/>
      <c r="Y2" s="455"/>
      <c r="Z2" s="455"/>
      <c r="AA2" s="455"/>
      <c r="AB2" s="455"/>
      <c r="AC2" s="456"/>
      <c r="AD2" s="633"/>
      <c r="AE2" s="634"/>
      <c r="AF2" s="633"/>
      <c r="AG2" s="634"/>
      <c r="AH2" s="542"/>
      <c r="AI2" s="543"/>
      <c r="AJ2" s="543"/>
      <c r="AK2" s="543"/>
      <c r="AL2" s="543"/>
      <c r="AM2" s="543"/>
      <c r="AN2" s="543"/>
      <c r="AO2" s="543"/>
      <c r="AP2" s="543"/>
      <c r="AQ2" s="543"/>
      <c r="AR2" s="543"/>
      <c r="AS2" s="543"/>
      <c r="AT2" s="543"/>
      <c r="AU2" s="543"/>
      <c r="AV2" s="543"/>
      <c r="AW2" s="543"/>
      <c r="AX2" s="543"/>
      <c r="AY2" s="543"/>
      <c r="AZ2" s="543"/>
      <c r="BA2" s="543"/>
      <c r="BB2" s="544"/>
      <c r="BC2" s="663"/>
    </row>
    <row r="3" spans="1:55" s="143" customFormat="1" ht="18" customHeight="1">
      <c r="A3" s="626"/>
      <c r="B3" s="627"/>
      <c r="C3" s="454"/>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6"/>
      <c r="AD3" s="633"/>
      <c r="AE3" s="634"/>
      <c r="AF3" s="633"/>
      <c r="AG3" s="634"/>
      <c r="AH3" s="542"/>
      <c r="AI3" s="543"/>
      <c r="AJ3" s="543"/>
      <c r="AK3" s="543"/>
      <c r="AL3" s="543"/>
      <c r="AM3" s="543"/>
      <c r="AN3" s="543"/>
      <c r="AO3" s="543"/>
      <c r="AP3" s="543"/>
      <c r="AQ3" s="543"/>
      <c r="AR3" s="543"/>
      <c r="AS3" s="543"/>
      <c r="AT3" s="543"/>
      <c r="AU3" s="543"/>
      <c r="AV3" s="543"/>
      <c r="AW3" s="543"/>
      <c r="AX3" s="543"/>
      <c r="AY3" s="543"/>
      <c r="AZ3" s="543"/>
      <c r="BA3" s="543"/>
      <c r="BB3" s="544"/>
      <c r="BC3" s="663"/>
    </row>
    <row r="4" spans="1:55" s="143" customFormat="1" ht="18" customHeight="1" thickBot="1">
      <c r="A4" s="628"/>
      <c r="B4" s="629"/>
      <c r="C4" s="457"/>
      <c r="D4" s="458"/>
      <c r="E4" s="458"/>
      <c r="F4" s="458"/>
      <c r="G4" s="458"/>
      <c r="H4" s="458"/>
      <c r="I4" s="458"/>
      <c r="J4" s="458"/>
      <c r="K4" s="458"/>
      <c r="L4" s="458"/>
      <c r="M4" s="458"/>
      <c r="N4" s="458"/>
      <c r="O4" s="458"/>
      <c r="P4" s="458"/>
      <c r="Q4" s="458"/>
      <c r="R4" s="458"/>
      <c r="S4" s="458"/>
      <c r="T4" s="458"/>
      <c r="U4" s="458"/>
      <c r="V4" s="458"/>
      <c r="W4" s="458"/>
      <c r="X4" s="458"/>
      <c r="Y4" s="458"/>
      <c r="Z4" s="458"/>
      <c r="AA4" s="458"/>
      <c r="AB4" s="458"/>
      <c r="AC4" s="459"/>
      <c r="AD4" s="635"/>
      <c r="AE4" s="636"/>
      <c r="AF4" s="635"/>
      <c r="AG4" s="636"/>
      <c r="AH4" s="545"/>
      <c r="AI4" s="546"/>
      <c r="AJ4" s="546"/>
      <c r="AK4" s="546"/>
      <c r="AL4" s="546"/>
      <c r="AM4" s="546"/>
      <c r="AN4" s="546"/>
      <c r="AO4" s="546"/>
      <c r="AP4" s="546"/>
      <c r="AQ4" s="546"/>
      <c r="AR4" s="546"/>
      <c r="AS4" s="546"/>
      <c r="AT4" s="546"/>
      <c r="AU4" s="546"/>
      <c r="AV4" s="546"/>
      <c r="AW4" s="546"/>
      <c r="AX4" s="546"/>
      <c r="AY4" s="546"/>
      <c r="AZ4" s="546"/>
      <c r="BA4" s="546"/>
      <c r="BB4" s="547"/>
      <c r="BC4" s="664"/>
    </row>
    <row r="5" spans="1:55" ht="6.75" customHeight="1"/>
    <row r="6" spans="1:55" s="65" customFormat="1" ht="15.75" customHeight="1">
      <c r="A6" s="505" t="s">
        <v>97</v>
      </c>
      <c r="B6" s="505"/>
      <c r="C6" s="66">
        <v>44817</v>
      </c>
      <c r="AT6" s="121"/>
      <c r="AU6" s="121"/>
    </row>
    <row r="7" spans="1:55" s="67" customFormat="1" ht="6.75" customHeight="1" thickBot="1">
      <c r="AT7" s="127"/>
      <c r="AU7" s="127"/>
    </row>
    <row r="8" spans="1:55" s="67" customFormat="1" ht="20.25" customHeight="1" thickBot="1">
      <c r="A8" s="481" t="s">
        <v>0</v>
      </c>
      <c r="B8" s="482"/>
      <c r="C8" s="482"/>
      <c r="D8" s="482"/>
      <c r="E8" s="482"/>
      <c r="F8" s="482"/>
      <c r="G8" s="482"/>
      <c r="H8" s="482"/>
      <c r="I8" s="482"/>
      <c r="J8" s="482"/>
      <c r="K8" s="482"/>
      <c r="L8" s="482"/>
      <c r="M8" s="482"/>
      <c r="N8" s="483"/>
      <c r="O8" s="518" t="s">
        <v>48</v>
      </c>
      <c r="P8" s="519"/>
      <c r="Q8" s="519"/>
      <c r="R8" s="519"/>
      <c r="S8" s="519"/>
      <c r="T8" s="519"/>
      <c r="U8" s="519"/>
      <c r="V8" s="520"/>
      <c r="W8" s="530" t="s">
        <v>85</v>
      </c>
      <c r="X8" s="531"/>
      <c r="Y8" s="531"/>
      <c r="Z8" s="531"/>
      <c r="AA8" s="531"/>
      <c r="AB8" s="531"/>
      <c r="AC8" s="531"/>
      <c r="AD8" s="531"/>
      <c r="AE8" s="531"/>
      <c r="AF8" s="531"/>
      <c r="AG8" s="500" t="s">
        <v>185</v>
      </c>
      <c r="AH8" s="501"/>
      <c r="AI8" s="501"/>
      <c r="AJ8" s="501"/>
      <c r="AK8" s="501"/>
      <c r="AL8" s="501"/>
      <c r="AM8" s="501"/>
      <c r="AN8" s="501"/>
      <c r="AO8" s="502"/>
      <c r="AP8" s="486" t="s">
        <v>90</v>
      </c>
      <c r="AQ8" s="487"/>
      <c r="AR8" s="487"/>
      <c r="AS8" s="487"/>
      <c r="AT8" s="487"/>
      <c r="AU8" s="487"/>
      <c r="AV8" s="630"/>
      <c r="AW8" s="461" t="s">
        <v>682</v>
      </c>
      <c r="AX8" s="462"/>
      <c r="AY8" s="462"/>
      <c r="AZ8" s="462"/>
      <c r="BA8" s="462"/>
      <c r="BB8" s="462"/>
      <c r="BC8" s="463"/>
    </row>
    <row r="9" spans="1:55" s="67" customFormat="1" ht="26.25" customHeight="1">
      <c r="A9" s="638" t="s">
        <v>119</v>
      </c>
      <c r="B9" s="639"/>
      <c r="C9" s="639"/>
      <c r="D9" s="639"/>
      <c r="E9" s="639"/>
      <c r="F9" s="639"/>
      <c r="G9" s="484" t="s">
        <v>120</v>
      </c>
      <c r="H9" s="478" t="s">
        <v>683</v>
      </c>
      <c r="I9" s="479"/>
      <c r="J9" s="479"/>
      <c r="K9" s="480"/>
      <c r="L9" s="474" t="s">
        <v>115</v>
      </c>
      <c r="M9" s="475"/>
      <c r="N9" s="619" t="s">
        <v>91</v>
      </c>
      <c r="O9" s="620" t="s">
        <v>684</v>
      </c>
      <c r="P9" s="614" t="s">
        <v>50</v>
      </c>
      <c r="Q9" s="476" t="s">
        <v>156</v>
      </c>
      <c r="R9" s="614" t="s">
        <v>685</v>
      </c>
      <c r="S9" s="614" t="s">
        <v>51</v>
      </c>
      <c r="T9" s="476" t="s">
        <v>160</v>
      </c>
      <c r="U9" s="637" t="s">
        <v>686</v>
      </c>
      <c r="V9" s="521" t="s">
        <v>49</v>
      </c>
      <c r="W9" s="528" t="s">
        <v>53</v>
      </c>
      <c r="X9" s="526"/>
      <c r="Y9" s="529"/>
      <c r="Z9" s="503" t="s">
        <v>220</v>
      </c>
      <c r="AA9" s="503" t="s">
        <v>173</v>
      </c>
      <c r="AB9" s="525" t="s">
        <v>166</v>
      </c>
      <c r="AC9" s="526"/>
      <c r="AD9" s="526"/>
      <c r="AE9" s="526"/>
      <c r="AF9" s="526"/>
      <c r="AG9" s="617" t="s">
        <v>187</v>
      </c>
      <c r="AH9" s="606" t="s">
        <v>87</v>
      </c>
      <c r="AI9" s="606" t="s">
        <v>186</v>
      </c>
      <c r="AJ9" s="606" t="s">
        <v>188</v>
      </c>
      <c r="AK9" s="606" t="s">
        <v>88</v>
      </c>
      <c r="AL9" s="606" t="s">
        <v>189</v>
      </c>
      <c r="AM9" s="606" t="s">
        <v>687</v>
      </c>
      <c r="AN9" s="606" t="s">
        <v>81</v>
      </c>
      <c r="AO9" s="608" t="s">
        <v>89</v>
      </c>
      <c r="AP9" s="705" t="s">
        <v>92</v>
      </c>
      <c r="AQ9" s="612" t="s">
        <v>93</v>
      </c>
      <c r="AR9" s="535" t="s">
        <v>783</v>
      </c>
      <c r="AS9" s="612" t="s">
        <v>76</v>
      </c>
      <c r="AT9" s="446" t="s">
        <v>689</v>
      </c>
      <c r="AU9" s="447"/>
      <c r="AV9" s="604" t="s">
        <v>95</v>
      </c>
      <c r="AW9" s="464" t="s">
        <v>675</v>
      </c>
      <c r="AX9" s="466" t="s">
        <v>676</v>
      </c>
      <c r="AY9" s="466" t="s">
        <v>677</v>
      </c>
      <c r="AZ9" s="468" t="s">
        <v>678</v>
      </c>
      <c r="BA9" s="466" t="s">
        <v>679</v>
      </c>
      <c r="BB9" s="470" t="s">
        <v>680</v>
      </c>
      <c r="BC9" s="472" t="s">
        <v>681</v>
      </c>
    </row>
    <row r="10" spans="1:55" s="67" customFormat="1" ht="21" thickBot="1">
      <c r="A10" s="147" t="s">
        <v>1</v>
      </c>
      <c r="B10" s="148" t="s">
        <v>2</v>
      </c>
      <c r="C10" s="148" t="s">
        <v>33</v>
      </c>
      <c r="D10" s="149" t="s">
        <v>98</v>
      </c>
      <c r="E10" s="149" t="s">
        <v>35</v>
      </c>
      <c r="F10" s="149" t="s">
        <v>34</v>
      </c>
      <c r="G10" s="640"/>
      <c r="H10" s="150" t="s">
        <v>155</v>
      </c>
      <c r="I10" s="151" t="s">
        <v>222</v>
      </c>
      <c r="J10" s="148" t="s">
        <v>221</v>
      </c>
      <c r="K10" s="151" t="s">
        <v>223</v>
      </c>
      <c r="L10" s="150" t="s">
        <v>135</v>
      </c>
      <c r="M10" s="150" t="s">
        <v>136</v>
      </c>
      <c r="N10" s="619"/>
      <c r="O10" s="620"/>
      <c r="P10" s="614"/>
      <c r="Q10" s="614"/>
      <c r="R10" s="614"/>
      <c r="S10" s="614"/>
      <c r="T10" s="614"/>
      <c r="U10" s="637"/>
      <c r="V10" s="615"/>
      <c r="W10" s="178" t="s">
        <v>162</v>
      </c>
      <c r="X10" s="152" t="s">
        <v>163</v>
      </c>
      <c r="Y10" s="152" t="s">
        <v>164</v>
      </c>
      <c r="Z10" s="616"/>
      <c r="AA10" s="616"/>
      <c r="AB10" s="153" t="s">
        <v>174</v>
      </c>
      <c r="AC10" s="153" t="s">
        <v>184</v>
      </c>
      <c r="AD10" s="153" t="s">
        <v>167</v>
      </c>
      <c r="AE10" s="153" t="s">
        <v>168</v>
      </c>
      <c r="AF10" s="154" t="s">
        <v>169</v>
      </c>
      <c r="AG10" s="534"/>
      <c r="AH10" s="492"/>
      <c r="AI10" s="492"/>
      <c r="AJ10" s="492"/>
      <c r="AK10" s="492"/>
      <c r="AL10" s="492"/>
      <c r="AM10" s="492"/>
      <c r="AN10" s="492"/>
      <c r="AO10" s="499"/>
      <c r="AP10" s="490"/>
      <c r="AQ10" s="497"/>
      <c r="AR10" s="536"/>
      <c r="AS10" s="497"/>
      <c r="AT10" s="379" t="s">
        <v>690</v>
      </c>
      <c r="AU10" s="379" t="s">
        <v>697</v>
      </c>
      <c r="AV10" s="649"/>
      <c r="AW10" s="465"/>
      <c r="AX10" s="467"/>
      <c r="AY10" s="467"/>
      <c r="AZ10" s="469"/>
      <c r="BA10" s="467"/>
      <c r="BB10" s="471"/>
      <c r="BC10" s="473"/>
    </row>
    <row r="11" spans="1:55" ht="163.19999999999999">
      <c r="A11" s="306" t="s">
        <v>23</v>
      </c>
      <c r="B11" s="248" t="s">
        <v>197</v>
      </c>
      <c r="C11" s="232" t="s">
        <v>492</v>
      </c>
      <c r="D11" s="232" t="s">
        <v>493</v>
      </c>
      <c r="E11" s="248" t="s">
        <v>15</v>
      </c>
      <c r="F11" s="128" t="s">
        <v>494</v>
      </c>
      <c r="G11" s="128" t="s">
        <v>118</v>
      </c>
      <c r="H11" s="124" t="s">
        <v>262</v>
      </c>
      <c r="I11" s="124" t="s">
        <v>495</v>
      </c>
      <c r="J11" s="124" t="s">
        <v>496</v>
      </c>
      <c r="K11" s="124" t="s">
        <v>497</v>
      </c>
      <c r="L11" s="193" t="s">
        <v>122</v>
      </c>
      <c r="M11" s="193" t="s">
        <v>137</v>
      </c>
      <c r="N11" s="159" t="s">
        <v>128</v>
      </c>
      <c r="O11" s="160" t="s">
        <v>25</v>
      </c>
      <c r="P11" s="161">
        <f>IF($O11="Muy baja",1,IF($O11="Baja",2,IF($O11="Media",3,IF($O11="Alta",4,IF($O11="Muy alta",5,"")))))</f>
        <v>4</v>
      </c>
      <c r="Q11" s="183">
        <f>IF($O11="Muy baja",20%,IF($O11="Baja",40%,IF($O11="Media",60%,IF($O11="Alta",80%,IF($O11="Muy alta",100%,"")))))</f>
        <v>0.8</v>
      </c>
      <c r="R11" s="128" t="s">
        <v>24</v>
      </c>
      <c r="S11" s="161">
        <f>IF($R11="Leve",1,IF($R11="Menor",2,IF($R11="Moderado",3,IF($R11="Mayor",4,IF($R11="Catastrófico",5,"")))))</f>
        <v>3</v>
      </c>
      <c r="T11" s="183">
        <f>IF($R11="Leve",20%,IF($R11="Menor",40%,IF($R11="Moderado",60%,IF($R11="Mayor",80%,IF($R11="Catastrófico",100%,"")))))</f>
        <v>0.6</v>
      </c>
      <c r="U11" s="161">
        <f t="shared" ref="U11:U12" si="0">IF(OR(P11="",S11=""),"",P11*S11)</f>
        <v>12</v>
      </c>
      <c r="V11" s="229" t="str">
        <f t="shared" ref="V11:V12" si="1">IF(U11="","",IF(U11&lt;=2,"BAJA",IF(U11&lt;=6,"MODERADA",IF(U11&lt;=12,"ALTA","EXTREMA"))))</f>
        <v>ALTA</v>
      </c>
      <c r="W11" s="307" t="s">
        <v>927</v>
      </c>
      <c r="X11" s="193" t="s">
        <v>498</v>
      </c>
      <c r="Y11" s="193" t="s">
        <v>499</v>
      </c>
      <c r="Z11" s="193" t="s">
        <v>170</v>
      </c>
      <c r="AA11" s="167">
        <f>IF(Z11="","",IF(Z11="Preventivo",25%,IF(Z11="Detectivo",15%,10%)))</f>
        <v>0.25</v>
      </c>
      <c r="AB11" s="168" t="s">
        <v>175</v>
      </c>
      <c r="AC11" s="167">
        <f>IF(AB11="","",IF(AB11="Automático",25%,15%))</f>
        <v>0.15</v>
      </c>
      <c r="AD11" s="168" t="s">
        <v>179</v>
      </c>
      <c r="AE11" s="168" t="s">
        <v>180</v>
      </c>
      <c r="AF11" s="187" t="s">
        <v>183</v>
      </c>
      <c r="AG11" s="197" t="str">
        <f>IF(OR(O11="",Z11="",AB11=""),"",IF(AI11&lt;=20%,"Muy baja",IF(AI11&lt;=40%,"Baja",IF(AI11&lt;=60%,"Media",IF(AI11&lt;=80%,"Alta","Muy alta")))))</f>
        <v>Media</v>
      </c>
      <c r="AH11" s="161">
        <f>IF($AG11="Muy baja",1,IF($AG11="Baja",2,IF($AG11="Media",3,IF($AG11="Alta",4,IF($AG11="Muy alta",5,"")))))</f>
        <v>3</v>
      </c>
      <c r="AI11" s="170">
        <f>IF(OR($Z11="Preventivo",$Z11="Detectivo"),($Q11-($Q11*($AC11+$AA11))),$Q11)</f>
        <v>0.48</v>
      </c>
      <c r="AJ11" s="170" t="str">
        <f>IF(OR(R11="",Z11="",AB11=""),"",IF(AL11&lt;=20%,"Leve",IF(AL11&lt;=40%,"Menor",IF(AL11&lt;=60%,"Moderado",IF(AL11&lt;=80%,"Mayor","Catastrófico")))))</f>
        <v>Moderado</v>
      </c>
      <c r="AK11" s="161">
        <f>IF($AJ11="Leve",1,IF($AJ11="Menor",2,IF($AJ11="Moderado",3,IF($AJ11="Mayor",4,IF($AJ11="Catastrófico",5,"")))))</f>
        <v>3</v>
      </c>
      <c r="AL11" s="170">
        <f>IF($Z11="Correctivo",($T11-($T11*($AC11+$AA11))),$T11)</f>
        <v>0.6</v>
      </c>
      <c r="AM11" s="171">
        <f>IF(OR(AH11="",AK11=""),"",AH11*AK11)</f>
        <v>9</v>
      </c>
      <c r="AN11" s="172" t="str">
        <f t="shared" ref="AN11:AN12" si="2">IF(AM11="","",IF(AM11&lt;=2,"BAJA",IF(AM11&lt;=6,"MODERADA",IF(AM11&lt;=12,"ALTA","EXTREMA"))))</f>
        <v>ALTA</v>
      </c>
      <c r="AO11" s="189" t="str">
        <f>IF(AN11="","",IF(AN11="Baja","Asumir el Riesgo.",IF(AN11="Moderada","Asumir o reducir el Riesgo.",IF(AN11="Alta","Reducir el Riesgo, Evitar, Compartir o Transferir (pronta atención).",IF(AN11="Extrema","Reducir el Riesgo, Evitar o Compartir (Se requiere acción inmediata).","")))))</f>
        <v>Reducir el Riesgo, Evitar, Compartir o Transferir (pronta atención).</v>
      </c>
      <c r="AP11" s="300" t="s">
        <v>928</v>
      </c>
      <c r="AQ11" s="398" t="s">
        <v>500</v>
      </c>
      <c r="AR11" s="380">
        <v>3</v>
      </c>
      <c r="AS11" s="380" t="s">
        <v>501</v>
      </c>
      <c r="AT11" s="129">
        <v>44805</v>
      </c>
      <c r="AU11" s="129">
        <v>45169</v>
      </c>
      <c r="AV11" s="383" t="s">
        <v>502</v>
      </c>
      <c r="AW11" s="352">
        <v>44895</v>
      </c>
      <c r="AX11" s="382" t="s">
        <v>806</v>
      </c>
      <c r="AY11" s="354">
        <v>1.5</v>
      </c>
      <c r="AZ11" s="391">
        <f>IF(AY11="","",IF(OR(AR11=0,AR11="",AW11=""),"",(AY11*100%)/AR11))</f>
        <v>0.5</v>
      </c>
      <c r="BA11" s="392" t="str">
        <f>IF(AY11="","",IF(AW11&lt;AU11,IF(AZ11=0%,"SIN INICIAR",IF(AZ11=100%,"TERMINADA",IF(AZ11&gt;0%,"EN PROCESO")))))</f>
        <v>EN PROCESO</v>
      </c>
      <c r="BB11" s="424" t="s">
        <v>929</v>
      </c>
      <c r="BC11" s="381" t="s">
        <v>785</v>
      </c>
    </row>
    <row r="12" spans="1:55" ht="142.80000000000001">
      <c r="A12" s="101" t="s">
        <v>23</v>
      </c>
      <c r="B12" s="101" t="s">
        <v>197</v>
      </c>
      <c r="C12" s="102" t="s">
        <v>492</v>
      </c>
      <c r="D12" s="102" t="s">
        <v>493</v>
      </c>
      <c r="E12" s="101" t="s">
        <v>15</v>
      </c>
      <c r="F12" s="101" t="s">
        <v>503</v>
      </c>
      <c r="G12" s="101" t="s">
        <v>118</v>
      </c>
      <c r="H12" s="102" t="s">
        <v>262</v>
      </c>
      <c r="I12" s="102" t="s">
        <v>504</v>
      </c>
      <c r="J12" s="102" t="s">
        <v>505</v>
      </c>
      <c r="K12" s="102" t="s">
        <v>506</v>
      </c>
      <c r="L12" s="103" t="s">
        <v>122</v>
      </c>
      <c r="M12" s="103" t="s">
        <v>137</v>
      </c>
      <c r="N12" s="104" t="s">
        <v>128</v>
      </c>
      <c r="O12" s="100" t="s">
        <v>25</v>
      </c>
      <c r="P12" s="105">
        <f t="shared" ref="P12" si="3">IF($O12="Muy baja",1,IF($O12="Baja",2,IF($O12="Media",3,IF($O12="Alta",4,IF($O12="Muy alta",5,"")))))</f>
        <v>4</v>
      </c>
      <c r="Q12" s="106">
        <f t="shared" ref="Q12" si="4">IF($O12="Muy baja",20%,IF($O12="Baja",40%,IF($O12="Media",60%,IF($O12="Alta",80%,IF($O12="Muy alta",100%,"")))))</f>
        <v>0.8</v>
      </c>
      <c r="R12" s="101" t="s">
        <v>52</v>
      </c>
      <c r="S12" s="105">
        <f t="shared" ref="S12" si="5">IF($R12="Leve",1,IF($R12="Menor",2,IF($R12="Moderado",3,IF($R12="Mayor",4,IF($R12="Catastrófico",5,"")))))</f>
        <v>2</v>
      </c>
      <c r="T12" s="106">
        <f t="shared" ref="T12" si="6">IF($R12="Leve",20%,IF($R12="Menor",40%,IF($R12="Moderado",60%,IF($R12="Mayor",80%,IF($R12="Catastrófico",100%,"")))))</f>
        <v>0.4</v>
      </c>
      <c r="U12" s="105">
        <f t="shared" si="0"/>
        <v>8</v>
      </c>
      <c r="V12" s="308" t="str">
        <f t="shared" si="1"/>
        <v>ALTA</v>
      </c>
      <c r="W12" s="233" t="s">
        <v>927</v>
      </c>
      <c r="X12" s="103" t="s">
        <v>507</v>
      </c>
      <c r="Y12" s="103" t="s">
        <v>930</v>
      </c>
      <c r="Z12" s="103" t="s">
        <v>170</v>
      </c>
      <c r="AA12" s="111">
        <f t="shared" ref="AA12" si="7">IF(Z12="","",IF(Z12="Preventivo",25%,IF(Z12="Detectivo",15%,10%)))</f>
        <v>0.25</v>
      </c>
      <c r="AB12" s="112" t="s">
        <v>176</v>
      </c>
      <c r="AC12" s="111">
        <f t="shared" ref="AC12" si="8">IF(AB12="","",IF(AB12="Automático",25%,15%))</f>
        <v>0.25</v>
      </c>
      <c r="AD12" s="112" t="s">
        <v>179</v>
      </c>
      <c r="AE12" s="112" t="s">
        <v>180</v>
      </c>
      <c r="AF12" s="113" t="s">
        <v>183</v>
      </c>
      <c r="AG12" s="93" t="str">
        <f t="shared" ref="AG12" si="9">IF(OR(O12="",Z12="",AB12=""),"",IF(AI12&lt;=20%,"Muy baja",IF(AI12&lt;=40%,"Baja",IF(AI12&lt;=60%,"Media",IF(AI12&lt;=80%,"Alta","Muy alta")))))</f>
        <v>Baja</v>
      </c>
      <c r="AH12" s="83">
        <f t="shared" ref="AH12" si="10">IF($AG12="Muy baja",1,IF($AG12="Baja",2,IF($AG12="Media",3,IF($AG12="Alta",4,IF($AG12="Muy alta",5,"")))))</f>
        <v>2</v>
      </c>
      <c r="AI12" s="94">
        <f t="shared" ref="AI12" si="11">IF(OR($Z12="Preventivo",$Z12="Detectivo"),($Q12-($Q12*($AC12+$AA12))),$Q12)</f>
        <v>0.4</v>
      </c>
      <c r="AJ12" s="94" t="str">
        <f t="shared" ref="AJ12" si="12">IF(OR(R12="",Z12="",AB12=""),"",IF(AL12&lt;=20%,"Leve",IF(AL12&lt;=40%,"Menor",IF(AL12&lt;=60%,"Moderado",IF(AL12&lt;=80%,"Mayor","Catastrófico")))))</f>
        <v>Menor</v>
      </c>
      <c r="AK12" s="83">
        <f t="shared" ref="AK12" si="13">IF($AJ12="Leve",1,IF($AJ12="Menor",2,IF($AJ12="Moderado",3,IF($AJ12="Mayor",4,IF($AJ12="Catastrófico",5,"")))))</f>
        <v>2</v>
      </c>
      <c r="AL12" s="94">
        <f t="shared" ref="AL12" si="14">IF($Z12="Correctivo",($T12-($T12*($AC12+$AA12))),$T12)</f>
        <v>0.4</v>
      </c>
      <c r="AM12" s="95">
        <f t="shared" ref="AM12" si="15">IF(OR(AH12="",AK12=""),"",AH12*AK12)</f>
        <v>4</v>
      </c>
      <c r="AN12" s="96" t="str">
        <f t="shared" si="2"/>
        <v>MODERADA</v>
      </c>
      <c r="AO12" s="97" t="str">
        <f t="shared" ref="AO12" si="16">IF(AN12="","",IF(AN12="Baja","Asumir el Riesgo.",IF(AN12="Moderada","Asumir o reducir el Riesgo.",IF(AN12="Alta","Reducir el Riesgo, Evitar, Compartir o Transferir (pronta atención).",IF(AN12="Extrema","Reducir el Riesgo, Evitar o Compartir (Se requiere acción inmediata).","")))))</f>
        <v>Asumir o reducir el Riesgo.</v>
      </c>
      <c r="AP12" s="119" t="s">
        <v>508</v>
      </c>
      <c r="AQ12" s="102" t="s">
        <v>509</v>
      </c>
      <c r="AR12" s="250">
        <v>2</v>
      </c>
      <c r="AS12" s="250" t="s">
        <v>510</v>
      </c>
      <c r="AT12" s="340">
        <v>44805</v>
      </c>
      <c r="AU12" s="340">
        <v>45169</v>
      </c>
      <c r="AV12" s="346" t="s">
        <v>511</v>
      </c>
      <c r="AW12" s="371">
        <v>44895</v>
      </c>
      <c r="AX12" s="103" t="s">
        <v>807</v>
      </c>
      <c r="AY12" s="355">
        <v>0.3</v>
      </c>
      <c r="AZ12" s="356">
        <f>IF(AY12="","",IF(OR(AR12=0,AR12="",AW12=""),"",(AY12*100%)/AR12))</f>
        <v>0.15</v>
      </c>
      <c r="BA12" s="392" t="str">
        <f>IF(AY12="","",IF(AW12&lt;AU12,IF(AZ12=0%,"SIN INICIAR",IF(AZ12=100%,"TERMINADA",IF(AZ12&gt;0%,"EN PROCESO")))))</f>
        <v>EN PROCESO</v>
      </c>
      <c r="BB12" s="424" t="s">
        <v>931</v>
      </c>
      <c r="BC12" s="355" t="s">
        <v>785</v>
      </c>
    </row>
    <row r="13" spans="1:55">
      <c r="BB13" s="425"/>
    </row>
    <row r="14" spans="1:55">
      <c r="BB14" s="425"/>
    </row>
  </sheetData>
  <mergeCells count="52">
    <mergeCell ref="A1:B4"/>
    <mergeCell ref="AR9:AR10"/>
    <mergeCell ref="AP8:AV8"/>
    <mergeCell ref="C1:AC4"/>
    <mergeCell ref="AD1:AE4"/>
    <mergeCell ref="AF1:AG4"/>
    <mergeCell ref="AH1:BB4"/>
    <mergeCell ref="A6:B6"/>
    <mergeCell ref="A8:N8"/>
    <mergeCell ref="O8:V8"/>
    <mergeCell ref="W8:AF8"/>
    <mergeCell ref="AG8:AO8"/>
    <mergeCell ref="U9:U10"/>
    <mergeCell ref="A9:F9"/>
    <mergeCell ref="G9:G10"/>
    <mergeCell ref="H9:K9"/>
    <mergeCell ref="L9:M9"/>
    <mergeCell ref="N9:N10"/>
    <mergeCell ref="O9:O10"/>
    <mergeCell ref="P9:P10"/>
    <mergeCell ref="Q9:Q10"/>
    <mergeCell ref="R9:R10"/>
    <mergeCell ref="S9:S10"/>
    <mergeCell ref="T9:T10"/>
    <mergeCell ref="AM9:AM10"/>
    <mergeCell ref="V9:V10"/>
    <mergeCell ref="W9:Y9"/>
    <mergeCell ref="Z9:Z10"/>
    <mergeCell ref="AA9:AA10"/>
    <mergeCell ref="AB9:AF9"/>
    <mergeCell ref="AG9:AG10"/>
    <mergeCell ref="AH9:AH10"/>
    <mergeCell ref="AI9:AI10"/>
    <mergeCell ref="AJ9:AJ10"/>
    <mergeCell ref="AK9:AK10"/>
    <mergeCell ref="AL9:AL10"/>
    <mergeCell ref="AV9:AV10"/>
    <mergeCell ref="AN9:AN10"/>
    <mergeCell ref="AO9:AO10"/>
    <mergeCell ref="AP9:AP10"/>
    <mergeCell ref="AQ9:AQ10"/>
    <mergeCell ref="AS9:AS10"/>
    <mergeCell ref="AT9:AU9"/>
    <mergeCell ref="BC1:BC4"/>
    <mergeCell ref="AW8:BC8"/>
    <mergeCell ref="BC9:BC10"/>
    <mergeCell ref="AW9:AW10"/>
    <mergeCell ref="AX9:AX10"/>
    <mergeCell ref="AY9:AY10"/>
    <mergeCell ref="AZ9:AZ10"/>
    <mergeCell ref="BA9:BA10"/>
    <mergeCell ref="BB9:BB10"/>
  </mergeCells>
  <conditionalFormatting sqref="V11:V12">
    <cfRule type="containsText" dxfId="69" priority="1373" operator="containsText" text="ALTA">
      <formula>NOT(ISERROR(SEARCH("ALTA",V11)))</formula>
    </cfRule>
    <cfRule type="containsText" dxfId="68" priority="1374" operator="containsText" text="EXTREMA">
      <formula>NOT(ISERROR(SEARCH("EXTREMA",V11)))</formula>
    </cfRule>
    <cfRule type="containsText" dxfId="67" priority="1375" operator="containsText" text="ALTA">
      <formula>NOT(ISERROR(SEARCH("ALTA",V11)))</formula>
    </cfRule>
    <cfRule type="containsText" dxfId="66" priority="1376" operator="containsText" text="MODERADA">
      <formula>NOT(ISERROR(SEARCH("MODERADA",V11)))</formula>
    </cfRule>
    <cfRule type="containsText" dxfId="65" priority="1377" operator="containsText" text="BAJA">
      <formula>NOT(ISERROR(SEARCH("BAJA",V11)))</formula>
    </cfRule>
    <cfRule type="colorScale" priority="1378">
      <colorScale>
        <cfvo type="num" val="1"/>
        <cfvo type="num" val="2"/>
        <cfvo type="num" val="5"/>
        <color rgb="FFF8696B"/>
        <color rgb="FFFFEB84"/>
        <color rgb="FF63BE7B"/>
      </colorScale>
    </cfRule>
    <cfRule type="colorScale" priority="1379">
      <colorScale>
        <cfvo type="min"/>
        <cfvo type="percentile" val="50"/>
        <cfvo type="max"/>
        <color rgb="FFF8696B"/>
        <color rgb="FFFFEB84"/>
        <color rgb="FF63BE7B"/>
      </colorScale>
    </cfRule>
  </conditionalFormatting>
  <conditionalFormatting sqref="V11:V12">
    <cfRule type="containsText" dxfId="64" priority="1380" operator="containsText" text="ALTA">
      <formula>NOT(ISERROR(SEARCH("ALTA",V11)))</formula>
    </cfRule>
    <cfRule type="containsText" dxfId="63" priority="1381" operator="containsText" text="EXTREMA">
      <formula>NOT(ISERROR(SEARCH("EXTREMA",V11)))</formula>
    </cfRule>
    <cfRule type="containsText" dxfId="62" priority="1382" operator="containsText" text="ALTA">
      <formula>NOT(ISERROR(SEARCH("ALTA",V11)))</formula>
    </cfRule>
    <cfRule type="containsText" dxfId="61" priority="1383" operator="containsText" text="MODERADA">
      <formula>NOT(ISERROR(SEARCH("MODERADA",V11)))</formula>
    </cfRule>
    <cfRule type="containsText" dxfId="60" priority="1384" operator="containsText" text="BAJA">
      <formula>NOT(ISERROR(SEARCH("BAJA",V11)))</formula>
    </cfRule>
    <cfRule type="colorScale" priority="1385">
      <colorScale>
        <cfvo type="num" val="1"/>
        <cfvo type="num" val="2"/>
        <cfvo type="num" val="5"/>
        <color rgb="FFF8696B"/>
        <color rgb="FFFFEB84"/>
        <color rgb="FF63BE7B"/>
      </colorScale>
    </cfRule>
    <cfRule type="colorScale" priority="1386">
      <colorScale>
        <cfvo type="min"/>
        <cfvo type="percentile" val="50"/>
        <cfvo type="max"/>
        <color rgb="FFF8696B"/>
        <color rgb="FFFFEB84"/>
        <color rgb="FF63BE7B"/>
      </colorScale>
    </cfRule>
  </conditionalFormatting>
  <conditionalFormatting sqref="AN11:AN12">
    <cfRule type="containsText" dxfId="59" priority="1387" operator="containsText" text="ALTA">
      <formula>NOT(ISERROR(SEARCH("ALTA",AN11)))</formula>
    </cfRule>
    <cfRule type="containsText" dxfId="58" priority="1388" operator="containsText" text="EXTREMA">
      <formula>NOT(ISERROR(SEARCH("EXTREMA",AN11)))</formula>
    </cfRule>
    <cfRule type="containsText" dxfId="57" priority="1389" operator="containsText" text="ALTA">
      <formula>NOT(ISERROR(SEARCH("ALTA",AN11)))</formula>
    </cfRule>
    <cfRule type="containsText" dxfId="56" priority="1390" operator="containsText" text="MODERADA">
      <formula>NOT(ISERROR(SEARCH("MODERADA",AN11)))</formula>
    </cfRule>
    <cfRule type="containsText" dxfId="55" priority="1391" operator="containsText" text="BAJA">
      <formula>NOT(ISERROR(SEARCH("BAJA",AN11)))</formula>
    </cfRule>
    <cfRule type="colorScale" priority="1392">
      <colorScale>
        <cfvo type="num" val="1"/>
        <cfvo type="num" val="2"/>
        <cfvo type="num" val="5"/>
        <color rgb="FFF8696B"/>
        <color rgb="FFFFEB84"/>
        <color rgb="FF63BE7B"/>
      </colorScale>
    </cfRule>
    <cfRule type="colorScale" priority="1393">
      <colorScale>
        <cfvo type="min"/>
        <cfvo type="percentile" val="50"/>
        <cfvo type="max"/>
        <color rgb="FFF8696B"/>
        <color rgb="FFFFEB84"/>
        <color rgb="FF63BE7B"/>
      </colorScale>
    </cfRule>
  </conditionalFormatting>
  <conditionalFormatting sqref="AN11:AN12">
    <cfRule type="containsText" dxfId="54" priority="1394" operator="containsText" text="ALTA">
      <formula>NOT(ISERROR(SEARCH("ALTA",AN11)))</formula>
    </cfRule>
    <cfRule type="containsText" dxfId="53" priority="1395" operator="containsText" text="EXTREMA">
      <formula>NOT(ISERROR(SEARCH("EXTREMA",AN11)))</formula>
    </cfRule>
    <cfRule type="containsText" dxfId="52" priority="1396" operator="containsText" text="ALTA">
      <formula>NOT(ISERROR(SEARCH("ALTA",AN11)))</formula>
    </cfRule>
    <cfRule type="containsText" dxfId="51" priority="1397" operator="containsText" text="MODERADA">
      <formula>NOT(ISERROR(SEARCH("MODERADA",AN11)))</formula>
    </cfRule>
    <cfRule type="containsText" dxfId="50" priority="1398" operator="containsText" text="BAJA">
      <formula>NOT(ISERROR(SEARCH("BAJA",AN11)))</formula>
    </cfRule>
    <cfRule type="colorScale" priority="1399">
      <colorScale>
        <cfvo type="num" val="1"/>
        <cfvo type="num" val="2"/>
        <cfvo type="num" val="5"/>
        <color rgb="FFF8696B"/>
        <color rgb="FFFFEB84"/>
        <color rgb="FF63BE7B"/>
      </colorScale>
    </cfRule>
    <cfRule type="colorScale" priority="1400">
      <colorScale>
        <cfvo type="min"/>
        <cfvo type="percentile" val="50"/>
        <cfvo type="max"/>
        <color rgb="FFF8696B"/>
        <color rgb="FFFFEB84"/>
        <color rgb="FF63BE7B"/>
      </colorScale>
    </cfRule>
  </conditionalFormatting>
  <dataValidations count="5">
    <dataValidation type="list" allowBlank="1" showInputMessage="1" showErrorMessage="1" sqref="B11:B12" xr:uid="{F7ED2ADB-8DEA-4E48-92B8-78A90CCABD89}">
      <formula1>Procesos</formula1>
    </dataValidation>
    <dataValidation type="list" allowBlank="1" showInputMessage="1" showErrorMessage="1" sqref="A11:A12" xr:uid="{9359ACCA-5B25-4FED-938E-7DC25B5C4476}">
      <formula1>Macroprocesos</formula1>
    </dataValidation>
    <dataValidation type="list" allowBlank="1" showInputMessage="1" showErrorMessage="1" sqref="R11:R12" xr:uid="{ADE162F1-157C-43DA-8E47-4AB9C83D61F1}">
      <formula1>Impacto</formula1>
    </dataValidation>
    <dataValidation type="list" allowBlank="1" showInputMessage="1" showErrorMessage="1" sqref="O11:O12" xr:uid="{F0E2DC03-444F-4258-BD59-7C26B81A40DB}">
      <formula1>Frecuencia</formula1>
    </dataValidation>
    <dataValidation type="list" allowBlank="1" showInputMessage="1" showErrorMessage="1" sqref="M11:M12" xr:uid="{E656CB25-0ADB-4139-82BF-41A3FCC1CB94}">
      <formula1>INDIRECT(L11)</formula1>
    </dataValidation>
  </dataValidations>
  <printOptions horizontalCentered="1"/>
  <pageMargins left="0.11" right="0.13" top="0.27559055118110237" bottom="0.32" header="0.19685039370078741" footer="0.17"/>
  <pageSetup paperSize="281" scale="60" pageOrder="overThenDown"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3E1DF32-737E-4A0F-9C92-0EE4B332CD36}">
          <x14:formula1>
            <xm:f>Datos!$B$2:$B$25</xm:f>
          </x14:formula1>
          <xm:sqref>AY11:AY12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BD13"/>
  <sheetViews>
    <sheetView zoomScaleNormal="100" zoomScaleSheetLayoutView="85" workbookViewId="0">
      <selection activeCell="A11" sqref="A11"/>
    </sheetView>
  </sheetViews>
  <sheetFormatPr baseColWidth="10" defaultColWidth="11.44140625" defaultRowHeight="10.199999999999999"/>
  <cols>
    <col min="1" max="1" width="14.33203125" style="64" customWidth="1"/>
    <col min="2" max="2" width="15.6640625" style="64" customWidth="1"/>
    <col min="3" max="3" width="26.33203125" style="64" customWidth="1"/>
    <col min="4" max="4" width="36.44140625" style="64" customWidth="1"/>
    <col min="5" max="5" width="10.33203125" style="64" customWidth="1"/>
    <col min="6" max="6" width="13.109375" style="64" customWidth="1"/>
    <col min="7" max="7" width="14.33203125" style="64" customWidth="1"/>
    <col min="8" max="8" width="11.6640625" style="64" customWidth="1"/>
    <col min="9" max="11" width="20.44140625" style="64" customWidth="1"/>
    <col min="12" max="14" width="14.33203125" style="125" customWidth="1"/>
    <col min="15" max="15" width="14" style="64" customWidth="1"/>
    <col min="16" max="16" width="4.33203125" style="64" customWidth="1"/>
    <col min="17" max="17" width="6.109375" style="64" customWidth="1"/>
    <col min="18" max="18" width="14.88671875" style="64" customWidth="1"/>
    <col min="19" max="19" width="4.33203125" style="64" customWidth="1"/>
    <col min="20" max="20" width="5.33203125" style="64" customWidth="1"/>
    <col min="21" max="22" width="12.6640625" style="64" customWidth="1"/>
    <col min="23" max="23" width="21.44140625" style="64" customWidth="1"/>
    <col min="24" max="24" width="33.33203125" style="64" customWidth="1"/>
    <col min="25" max="25" width="40.88671875" style="64" customWidth="1"/>
    <col min="26" max="26" width="7.44140625" style="64" customWidth="1"/>
    <col min="27" max="27" width="9.33203125" style="64" customWidth="1"/>
    <col min="28" max="28" width="11" style="64" customWidth="1"/>
    <col min="29" max="30" width="16.6640625" style="64" customWidth="1"/>
    <col min="31" max="31" width="15.6640625" style="64" customWidth="1"/>
    <col min="32" max="32" width="13.109375" style="64" customWidth="1"/>
    <col min="33" max="33" width="11.6640625" style="64" customWidth="1"/>
    <col min="34" max="34" width="13.44140625" style="64" customWidth="1"/>
    <col min="35" max="36" width="5.33203125" style="64" customWidth="1"/>
    <col min="37" max="37" width="12.33203125" style="64" customWidth="1"/>
    <col min="38" max="39" width="5.33203125" style="64" customWidth="1"/>
    <col min="40" max="40" width="12.88671875" style="64" customWidth="1"/>
    <col min="41" max="41" width="13.109375" style="64" customWidth="1"/>
    <col min="42" max="42" width="14" style="64" customWidth="1"/>
    <col min="43" max="43" width="68.6640625" style="64" customWidth="1"/>
    <col min="44" max="44" width="28.33203125" style="64" customWidth="1"/>
    <col min="45" max="45" width="15.6640625" style="64" customWidth="1"/>
    <col min="46" max="46" width="17.6640625" style="125" customWidth="1"/>
    <col min="47" max="47" width="17.6640625" style="127" customWidth="1"/>
    <col min="48" max="48" width="16.44140625" style="127" customWidth="1"/>
    <col min="49" max="49" width="28.6640625" style="127" customWidth="1"/>
    <col min="50" max="50" width="17.6640625" style="64" customWidth="1"/>
    <col min="51" max="51" width="59.6640625" style="64" customWidth="1"/>
    <col min="52" max="54" width="17.6640625" style="64" customWidth="1"/>
    <col min="55" max="55" width="71.109375" style="64" customWidth="1"/>
    <col min="56" max="56" width="17.6640625" style="64" customWidth="1"/>
    <col min="57" max="16384" width="11.44140625" style="64"/>
  </cols>
  <sheetData>
    <row r="1" spans="1:56" s="177" customFormat="1" ht="18" customHeight="1">
      <c r="A1" s="506"/>
      <c r="B1" s="507"/>
      <c r="C1" s="451" t="s">
        <v>688</v>
      </c>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3"/>
      <c r="AD1" s="460"/>
      <c r="AE1" s="453"/>
      <c r="AF1" s="460"/>
      <c r="AG1" s="453"/>
      <c r="AH1" s="451" t="s">
        <v>688</v>
      </c>
      <c r="AI1" s="452"/>
      <c r="AJ1" s="452"/>
      <c r="AK1" s="452"/>
      <c r="AL1" s="452"/>
      <c r="AM1" s="452"/>
      <c r="AN1" s="452"/>
      <c r="AO1" s="452"/>
      <c r="AP1" s="452"/>
      <c r="AQ1" s="452"/>
      <c r="AR1" s="452"/>
      <c r="AS1" s="452"/>
      <c r="AT1" s="452"/>
      <c r="AU1" s="452"/>
      <c r="AV1" s="452"/>
      <c r="AW1" s="452"/>
      <c r="AX1" s="452"/>
      <c r="AY1" s="452"/>
      <c r="AZ1" s="452"/>
      <c r="BA1" s="452"/>
      <c r="BB1" s="452"/>
      <c r="BC1" s="453"/>
      <c r="BD1" s="448"/>
    </row>
    <row r="2" spans="1:56" s="177" customFormat="1" ht="18" customHeight="1">
      <c r="A2" s="508"/>
      <c r="B2" s="509"/>
      <c r="C2" s="454"/>
      <c r="D2" s="455"/>
      <c r="E2" s="455"/>
      <c r="F2" s="455"/>
      <c r="G2" s="455"/>
      <c r="H2" s="455"/>
      <c r="I2" s="455"/>
      <c r="J2" s="455"/>
      <c r="K2" s="455"/>
      <c r="L2" s="455"/>
      <c r="M2" s="455"/>
      <c r="N2" s="455"/>
      <c r="O2" s="455"/>
      <c r="P2" s="455"/>
      <c r="Q2" s="455"/>
      <c r="R2" s="455"/>
      <c r="S2" s="455"/>
      <c r="T2" s="455"/>
      <c r="U2" s="455"/>
      <c r="V2" s="455"/>
      <c r="W2" s="455"/>
      <c r="X2" s="455"/>
      <c r="Y2" s="455"/>
      <c r="Z2" s="455"/>
      <c r="AA2" s="455"/>
      <c r="AB2" s="455"/>
      <c r="AC2" s="456"/>
      <c r="AD2" s="454"/>
      <c r="AE2" s="456"/>
      <c r="AF2" s="454"/>
      <c r="AG2" s="456"/>
      <c r="AH2" s="454"/>
      <c r="AI2" s="455"/>
      <c r="AJ2" s="455"/>
      <c r="AK2" s="455"/>
      <c r="AL2" s="455"/>
      <c r="AM2" s="455"/>
      <c r="AN2" s="455"/>
      <c r="AO2" s="455"/>
      <c r="AP2" s="455"/>
      <c r="AQ2" s="455"/>
      <c r="AR2" s="455"/>
      <c r="AS2" s="455"/>
      <c r="AT2" s="455"/>
      <c r="AU2" s="455"/>
      <c r="AV2" s="455"/>
      <c r="AW2" s="455"/>
      <c r="AX2" s="455"/>
      <c r="AY2" s="455"/>
      <c r="AZ2" s="455"/>
      <c r="BA2" s="455"/>
      <c r="BB2" s="455"/>
      <c r="BC2" s="456"/>
      <c r="BD2" s="449"/>
    </row>
    <row r="3" spans="1:56" s="177" customFormat="1" ht="18" customHeight="1">
      <c r="A3" s="508"/>
      <c r="B3" s="509"/>
      <c r="C3" s="454"/>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6"/>
      <c r="AD3" s="454"/>
      <c r="AE3" s="456"/>
      <c r="AF3" s="454"/>
      <c r="AG3" s="456"/>
      <c r="AH3" s="454"/>
      <c r="AI3" s="455"/>
      <c r="AJ3" s="455"/>
      <c r="AK3" s="455"/>
      <c r="AL3" s="455"/>
      <c r="AM3" s="455"/>
      <c r="AN3" s="455"/>
      <c r="AO3" s="455"/>
      <c r="AP3" s="455"/>
      <c r="AQ3" s="455"/>
      <c r="AR3" s="455"/>
      <c r="AS3" s="455"/>
      <c r="AT3" s="455"/>
      <c r="AU3" s="455"/>
      <c r="AV3" s="455"/>
      <c r="AW3" s="455"/>
      <c r="AX3" s="455"/>
      <c r="AY3" s="455"/>
      <c r="AZ3" s="455"/>
      <c r="BA3" s="455"/>
      <c r="BB3" s="455"/>
      <c r="BC3" s="456"/>
      <c r="BD3" s="449"/>
    </row>
    <row r="4" spans="1:56" s="177" customFormat="1" ht="18" customHeight="1" thickBot="1">
      <c r="A4" s="510"/>
      <c r="B4" s="511"/>
      <c r="C4" s="457"/>
      <c r="D4" s="458"/>
      <c r="E4" s="458"/>
      <c r="F4" s="458"/>
      <c r="G4" s="458"/>
      <c r="H4" s="458"/>
      <c r="I4" s="458"/>
      <c r="J4" s="458"/>
      <c r="K4" s="458"/>
      <c r="L4" s="458"/>
      <c r="M4" s="458"/>
      <c r="N4" s="458"/>
      <c r="O4" s="458"/>
      <c r="P4" s="458"/>
      <c r="Q4" s="458"/>
      <c r="R4" s="458"/>
      <c r="S4" s="458"/>
      <c r="T4" s="458"/>
      <c r="U4" s="458"/>
      <c r="V4" s="458"/>
      <c r="W4" s="458"/>
      <c r="X4" s="458"/>
      <c r="Y4" s="458"/>
      <c r="Z4" s="458"/>
      <c r="AA4" s="458"/>
      <c r="AB4" s="458"/>
      <c r="AC4" s="459"/>
      <c r="AD4" s="457"/>
      <c r="AE4" s="459"/>
      <c r="AF4" s="457"/>
      <c r="AG4" s="459"/>
      <c r="AH4" s="457"/>
      <c r="AI4" s="458"/>
      <c r="AJ4" s="458"/>
      <c r="AK4" s="458"/>
      <c r="AL4" s="458"/>
      <c r="AM4" s="458"/>
      <c r="AN4" s="458"/>
      <c r="AO4" s="458"/>
      <c r="AP4" s="458"/>
      <c r="AQ4" s="458"/>
      <c r="AR4" s="458"/>
      <c r="AS4" s="458"/>
      <c r="AT4" s="458"/>
      <c r="AU4" s="458"/>
      <c r="AV4" s="458"/>
      <c r="AW4" s="458"/>
      <c r="AX4" s="458"/>
      <c r="AY4" s="458"/>
      <c r="AZ4" s="458"/>
      <c r="BA4" s="458"/>
      <c r="BB4" s="458"/>
      <c r="BC4" s="459"/>
      <c r="BD4" s="450"/>
    </row>
    <row r="5" spans="1:56" ht="6.75" customHeight="1"/>
    <row r="6" spans="1:56" s="65" customFormat="1" ht="15.75" customHeight="1">
      <c r="A6" s="505" t="s">
        <v>97</v>
      </c>
      <c r="B6" s="505"/>
      <c r="C6" s="66">
        <v>44817</v>
      </c>
      <c r="L6" s="121"/>
      <c r="M6" s="121"/>
      <c r="N6" s="121"/>
      <c r="AT6" s="121"/>
      <c r="AU6" s="121"/>
      <c r="AV6" s="121"/>
      <c r="AW6" s="121"/>
    </row>
    <row r="7" spans="1:56" s="67" customFormat="1" ht="6.75" customHeight="1" thickBot="1">
      <c r="L7" s="127"/>
      <c r="M7" s="127"/>
      <c r="N7" s="127"/>
      <c r="AT7" s="127"/>
      <c r="AU7" s="127"/>
      <c r="AV7" s="127"/>
      <c r="AW7" s="127"/>
    </row>
    <row r="8" spans="1:56" s="67" customFormat="1" ht="20.25" customHeight="1" thickBot="1">
      <c r="A8" s="481" t="s">
        <v>0</v>
      </c>
      <c r="B8" s="482"/>
      <c r="C8" s="482"/>
      <c r="D8" s="482"/>
      <c r="E8" s="482"/>
      <c r="F8" s="482"/>
      <c r="G8" s="482"/>
      <c r="H8" s="482"/>
      <c r="I8" s="482"/>
      <c r="J8" s="482"/>
      <c r="K8" s="482"/>
      <c r="L8" s="482"/>
      <c r="M8" s="482"/>
      <c r="N8" s="483"/>
      <c r="O8" s="518" t="s">
        <v>48</v>
      </c>
      <c r="P8" s="519"/>
      <c r="Q8" s="519"/>
      <c r="R8" s="519"/>
      <c r="S8" s="519"/>
      <c r="T8" s="519"/>
      <c r="U8" s="519"/>
      <c r="V8" s="520"/>
      <c r="W8" s="530" t="s">
        <v>85</v>
      </c>
      <c r="X8" s="531"/>
      <c r="Y8" s="531"/>
      <c r="Z8" s="531"/>
      <c r="AA8" s="531"/>
      <c r="AB8" s="531"/>
      <c r="AC8" s="531"/>
      <c r="AD8" s="531"/>
      <c r="AE8" s="531"/>
      <c r="AF8" s="531"/>
      <c r="AG8" s="532"/>
      <c r="AH8" s="500" t="s">
        <v>185</v>
      </c>
      <c r="AI8" s="501"/>
      <c r="AJ8" s="501"/>
      <c r="AK8" s="501"/>
      <c r="AL8" s="501"/>
      <c r="AM8" s="501"/>
      <c r="AN8" s="501"/>
      <c r="AO8" s="501"/>
      <c r="AP8" s="502"/>
      <c r="AQ8" s="486" t="s">
        <v>90</v>
      </c>
      <c r="AR8" s="487"/>
      <c r="AS8" s="487"/>
      <c r="AT8" s="487"/>
      <c r="AU8" s="487"/>
      <c r="AV8" s="487"/>
      <c r="AW8" s="488"/>
      <c r="AX8" s="461" t="s">
        <v>682</v>
      </c>
      <c r="AY8" s="462"/>
      <c r="AZ8" s="462"/>
      <c r="BA8" s="462"/>
      <c r="BB8" s="462"/>
      <c r="BC8" s="462"/>
      <c r="BD8" s="463"/>
    </row>
    <row r="9" spans="1:56" s="67" customFormat="1" ht="26.25" customHeight="1">
      <c r="A9" s="512" t="s">
        <v>119</v>
      </c>
      <c r="B9" s="513"/>
      <c r="C9" s="513"/>
      <c r="D9" s="513"/>
      <c r="E9" s="513"/>
      <c r="F9" s="513"/>
      <c r="G9" s="484" t="s">
        <v>120</v>
      </c>
      <c r="H9" s="478" t="s">
        <v>683</v>
      </c>
      <c r="I9" s="479"/>
      <c r="J9" s="479"/>
      <c r="K9" s="480"/>
      <c r="L9" s="474" t="s">
        <v>115</v>
      </c>
      <c r="M9" s="475"/>
      <c r="N9" s="514" t="s">
        <v>91</v>
      </c>
      <c r="O9" s="523" t="s">
        <v>684</v>
      </c>
      <c r="P9" s="476" t="s">
        <v>50</v>
      </c>
      <c r="Q9" s="476" t="s">
        <v>156</v>
      </c>
      <c r="R9" s="476" t="s">
        <v>685</v>
      </c>
      <c r="S9" s="476" t="s">
        <v>51</v>
      </c>
      <c r="T9" s="476" t="s">
        <v>160</v>
      </c>
      <c r="U9" s="516" t="s">
        <v>686</v>
      </c>
      <c r="V9" s="521" t="s">
        <v>49</v>
      </c>
      <c r="W9" s="528" t="s">
        <v>53</v>
      </c>
      <c r="X9" s="526"/>
      <c r="Y9" s="529"/>
      <c r="Z9" s="493" t="s">
        <v>224</v>
      </c>
      <c r="AA9" s="503" t="s">
        <v>220</v>
      </c>
      <c r="AB9" s="503" t="s">
        <v>173</v>
      </c>
      <c r="AC9" s="525" t="s">
        <v>166</v>
      </c>
      <c r="AD9" s="526"/>
      <c r="AE9" s="526"/>
      <c r="AF9" s="526"/>
      <c r="AG9" s="527"/>
      <c r="AH9" s="533" t="s">
        <v>187</v>
      </c>
      <c r="AI9" s="491" t="s">
        <v>87</v>
      </c>
      <c r="AJ9" s="491" t="s">
        <v>186</v>
      </c>
      <c r="AK9" s="491" t="s">
        <v>188</v>
      </c>
      <c r="AL9" s="491" t="s">
        <v>88</v>
      </c>
      <c r="AM9" s="491" t="s">
        <v>189</v>
      </c>
      <c r="AN9" s="491" t="s">
        <v>687</v>
      </c>
      <c r="AO9" s="491" t="s">
        <v>81</v>
      </c>
      <c r="AP9" s="498" t="s">
        <v>89</v>
      </c>
      <c r="AQ9" s="489" t="s">
        <v>92</v>
      </c>
      <c r="AR9" s="496" t="s">
        <v>93</v>
      </c>
      <c r="AS9" s="535" t="s">
        <v>783</v>
      </c>
      <c r="AT9" s="496" t="s">
        <v>76</v>
      </c>
      <c r="AU9" s="446" t="s">
        <v>689</v>
      </c>
      <c r="AV9" s="447"/>
      <c r="AW9" s="446" t="s">
        <v>95</v>
      </c>
      <c r="AX9" s="464" t="s">
        <v>675</v>
      </c>
      <c r="AY9" s="466" t="s">
        <v>676</v>
      </c>
      <c r="AZ9" s="466" t="s">
        <v>677</v>
      </c>
      <c r="BA9" s="468" t="s">
        <v>678</v>
      </c>
      <c r="BB9" s="466" t="s">
        <v>679</v>
      </c>
      <c r="BC9" s="470" t="s">
        <v>680</v>
      </c>
      <c r="BD9" s="472" t="s">
        <v>681</v>
      </c>
    </row>
    <row r="10" spans="1:56" s="67" customFormat="1" ht="21" thickBot="1">
      <c r="A10" s="68" t="s">
        <v>1</v>
      </c>
      <c r="B10" s="69" t="s">
        <v>2</v>
      </c>
      <c r="C10" s="69" t="s">
        <v>33</v>
      </c>
      <c r="D10" s="70" t="s">
        <v>98</v>
      </c>
      <c r="E10" s="70" t="s">
        <v>35</v>
      </c>
      <c r="F10" s="70" t="s">
        <v>34</v>
      </c>
      <c r="G10" s="485"/>
      <c r="H10" s="71" t="s">
        <v>155</v>
      </c>
      <c r="I10" s="72" t="s">
        <v>222</v>
      </c>
      <c r="J10" s="69" t="s">
        <v>221</v>
      </c>
      <c r="K10" s="72" t="s">
        <v>223</v>
      </c>
      <c r="L10" s="71" t="s">
        <v>135</v>
      </c>
      <c r="M10" s="71" t="s">
        <v>136</v>
      </c>
      <c r="N10" s="515"/>
      <c r="O10" s="524"/>
      <c r="P10" s="477"/>
      <c r="Q10" s="477"/>
      <c r="R10" s="477"/>
      <c r="S10" s="477"/>
      <c r="T10" s="477"/>
      <c r="U10" s="517"/>
      <c r="V10" s="522"/>
      <c r="W10" s="73" t="s">
        <v>162</v>
      </c>
      <c r="X10" s="74" t="s">
        <v>163</v>
      </c>
      <c r="Y10" s="74" t="s">
        <v>164</v>
      </c>
      <c r="Z10" s="494"/>
      <c r="AA10" s="504"/>
      <c r="AB10" s="504"/>
      <c r="AC10" s="75" t="s">
        <v>174</v>
      </c>
      <c r="AD10" s="75" t="s">
        <v>184</v>
      </c>
      <c r="AE10" s="75" t="s">
        <v>167</v>
      </c>
      <c r="AF10" s="75" t="s">
        <v>168</v>
      </c>
      <c r="AG10" s="76" t="s">
        <v>169</v>
      </c>
      <c r="AH10" s="534"/>
      <c r="AI10" s="492"/>
      <c r="AJ10" s="492"/>
      <c r="AK10" s="492"/>
      <c r="AL10" s="492"/>
      <c r="AM10" s="492"/>
      <c r="AN10" s="492"/>
      <c r="AO10" s="492"/>
      <c r="AP10" s="499"/>
      <c r="AQ10" s="490"/>
      <c r="AR10" s="497"/>
      <c r="AS10" s="536"/>
      <c r="AT10" s="497"/>
      <c r="AU10" s="126" t="s">
        <v>690</v>
      </c>
      <c r="AV10" s="126" t="s">
        <v>691</v>
      </c>
      <c r="AW10" s="495"/>
      <c r="AX10" s="465"/>
      <c r="AY10" s="467"/>
      <c r="AZ10" s="467"/>
      <c r="BA10" s="469"/>
      <c r="BB10" s="467"/>
      <c r="BC10" s="471"/>
      <c r="BD10" s="473"/>
    </row>
    <row r="11" spans="1:56" ht="173.4">
      <c r="A11" s="77" t="s">
        <v>13</v>
      </c>
      <c r="B11" s="78" t="s">
        <v>14</v>
      </c>
      <c r="C11" s="79" t="s">
        <v>225</v>
      </c>
      <c r="D11" s="79" t="s">
        <v>226</v>
      </c>
      <c r="E11" s="78" t="s">
        <v>15</v>
      </c>
      <c r="F11" s="78" t="s">
        <v>251</v>
      </c>
      <c r="G11" s="78" t="s">
        <v>118</v>
      </c>
      <c r="H11" s="79" t="s">
        <v>219</v>
      </c>
      <c r="I11" s="80" t="s">
        <v>254</v>
      </c>
      <c r="J11" s="80" t="s">
        <v>257</v>
      </c>
      <c r="K11" s="80" t="s">
        <v>258</v>
      </c>
      <c r="L11" s="78" t="s">
        <v>122</v>
      </c>
      <c r="M11" s="78" t="s">
        <v>140</v>
      </c>
      <c r="N11" s="82" t="s">
        <v>128</v>
      </c>
      <c r="O11" s="77" t="s">
        <v>157</v>
      </c>
      <c r="P11" s="83">
        <f>IF($O11="Muy baja",1,IF($O11="Baja",2,IF($O11="Media",3,IF($O11="Alta",4,IF($O11="Muy alta",5,"")))))</f>
        <v>3</v>
      </c>
      <c r="Q11" s="84">
        <f>IF($O11="Muy baja",20%,IF($O11="Baja",40%,IF($O11="Media",60%,IF($O11="Alta",80%,IF($O11="Muy alta",100%,"")))))</f>
        <v>0.6</v>
      </c>
      <c r="R11" s="78" t="s">
        <v>52</v>
      </c>
      <c r="S11" s="83">
        <f>IF($R11="Leve",1,IF($R11="Menor",2,IF($R11="Moderado",3,IF($R11="Mayor",4,IF($R11="Catastrófico",5,"")))))</f>
        <v>2</v>
      </c>
      <c r="T11" s="84">
        <f>IF($R11="Leve",20%,IF($R11="Menor",40%,IF($R11="Moderado",60%,IF($R11="Mayor",80%,IF($R11="Catastrófico",100%,"")))))</f>
        <v>0.4</v>
      </c>
      <c r="U11" s="83">
        <f t="shared" ref="U11:U13" si="0">IF(OR(P11="",S11=""),"",P11*S11)</f>
        <v>6</v>
      </c>
      <c r="V11" s="85" t="str">
        <f t="shared" ref="V11:V13" si="1">IF(U11="","",IF(U11&lt;=2,"BAJA",IF(U11&lt;=6,"MODERADA",IF(U11&lt;=12,"ALTA","EXTREMA"))))</f>
        <v>MODERADA</v>
      </c>
      <c r="W11" s="86" t="s">
        <v>256</v>
      </c>
      <c r="X11" s="87" t="s">
        <v>235</v>
      </c>
      <c r="Y11" s="87" t="s">
        <v>250</v>
      </c>
      <c r="Z11" s="88">
        <v>1</v>
      </c>
      <c r="AA11" s="89" t="s">
        <v>170</v>
      </c>
      <c r="AB11" s="90">
        <f>IF(AA11="","",IF(AA11="Preventivo",25%,IF(AA11="Detectivo",15%,10%)))</f>
        <v>0.25</v>
      </c>
      <c r="AC11" s="91" t="s">
        <v>175</v>
      </c>
      <c r="AD11" s="90">
        <f>IF(AC11="","",IF(AC11="Automático",25%,15%))</f>
        <v>0.15</v>
      </c>
      <c r="AE11" s="91" t="s">
        <v>179</v>
      </c>
      <c r="AF11" s="91" t="s">
        <v>180</v>
      </c>
      <c r="AG11" s="92" t="s">
        <v>183</v>
      </c>
      <c r="AH11" s="93" t="str">
        <f>IF(OR(O11="",AA11="",AC11=""),"",IF(AJ11&lt;=20%,"Muy baja",IF(AJ11&lt;=40%,"Baja",IF(AJ11&lt;=60%,"Media",IF(AJ11&lt;=80%,"Alta","Muy alta")))))</f>
        <v>Baja</v>
      </c>
      <c r="AI11" s="83">
        <f>IF($AH11="Muy baja",1,IF($AH11="Baja",2,IF($AH11="Media",3,IF($AH11="Alta",4,IF($AH11="Muy alta",5,"")))))</f>
        <v>2</v>
      </c>
      <c r="AJ11" s="94">
        <f>IF(OR($AA11="Preventivo",$AA11="Detectivo"),($Q11-($Q11*($AD11+$AB11))),$Q11)</f>
        <v>0.36</v>
      </c>
      <c r="AK11" s="94" t="str">
        <f>IF(OR(R11="",AA11="",AC11=""),"",IF(AM11&lt;=20%,"Leve",IF(AM11&lt;=40%,"Menor",IF(AM11&lt;=60%,"Moderado",IF(AM11&lt;=80%,"Mayor","Catastrófico")))))</f>
        <v>Menor</v>
      </c>
      <c r="AL11" s="83">
        <f>IF($AK11="Leve",1,IF($AK11="Menor",2,IF($AK11="Moderado",3,IF($AK11="Mayor",4,IF($AK11="Catastrófico",5,"")))))</f>
        <v>2</v>
      </c>
      <c r="AM11" s="94">
        <f>IF($AA11="Correctivo",($T11-($T11*($AD11+$AB11))),$T11)</f>
        <v>0.4</v>
      </c>
      <c r="AN11" s="95">
        <f>IF(OR(AI11="",AL11=""),"",AI11*AL11)</f>
        <v>4</v>
      </c>
      <c r="AO11" s="96" t="str">
        <f t="shared" ref="AO11:AO13" si="2">IF(AN11="","",IF(AN11&lt;=2,"BAJA",IF(AN11&lt;=6,"MODERADA",IF(AN11&lt;=12,"ALTA","EXTREMA"))))</f>
        <v>MODERADA</v>
      </c>
      <c r="AP11" s="97" t="str">
        <f>IF(AO11="","",IF(AO11="Baja","Asumir el Riesgo.",IF(AO11="Moderada","Asumir o reducir el Riesgo.",IF(AO11="Alta","Reducir el Riesgo, Evitar, Compartir o Transferir (pronta atención).",IF(AO11="Extrema","Reducir el Riesgo, Evitar o Compartir (Se requiere acción inmediata).","")))))</f>
        <v>Asumir o reducir el Riesgo.</v>
      </c>
      <c r="AQ11" s="98" t="s">
        <v>232</v>
      </c>
      <c r="AR11" s="99" t="s">
        <v>233</v>
      </c>
      <c r="AS11" s="275">
        <v>6</v>
      </c>
      <c r="AT11" s="78" t="s">
        <v>227</v>
      </c>
      <c r="AU11" s="129">
        <v>44805</v>
      </c>
      <c r="AV11" s="129">
        <v>45169</v>
      </c>
      <c r="AW11" s="128" t="s">
        <v>234</v>
      </c>
      <c r="AX11" s="352">
        <v>44895</v>
      </c>
      <c r="AY11" s="81" t="s">
        <v>808</v>
      </c>
      <c r="AZ11" s="390">
        <v>1</v>
      </c>
      <c r="BA11" s="393">
        <f>IF(AZ11="","",IF(OR(AS11=0,AS11="",AX11=""),"",(AZ11*100%)/AS11))</f>
        <v>0.16666666666666666</v>
      </c>
      <c r="BB11" s="397" t="str">
        <f>IF(AZ11="","",IF(AX11&lt;AV11,IF(BA11=0%,"SIN INICIAR",IF(BA11=100%,"TERMINADA",IF(BA11&gt;0%,"EN PROCESO")))))</f>
        <v>EN PROCESO</v>
      </c>
      <c r="BC11" s="412" t="s">
        <v>829</v>
      </c>
      <c r="BD11" s="390" t="s">
        <v>809</v>
      </c>
    </row>
    <row r="12" spans="1:56" ht="153">
      <c r="A12" s="100" t="s">
        <v>13</v>
      </c>
      <c r="B12" s="101" t="s">
        <v>14</v>
      </c>
      <c r="C12" s="102" t="s">
        <v>225</v>
      </c>
      <c r="D12" s="102" t="s">
        <v>226</v>
      </c>
      <c r="E12" s="101" t="s">
        <v>15</v>
      </c>
      <c r="F12" s="101" t="s">
        <v>252</v>
      </c>
      <c r="G12" s="101" t="s">
        <v>118</v>
      </c>
      <c r="H12" s="102" t="s">
        <v>219</v>
      </c>
      <c r="I12" s="102" t="s">
        <v>236</v>
      </c>
      <c r="J12" s="102" t="s">
        <v>238</v>
      </c>
      <c r="K12" s="102" t="s">
        <v>237</v>
      </c>
      <c r="L12" s="101" t="s">
        <v>122</v>
      </c>
      <c r="M12" s="101" t="s">
        <v>138</v>
      </c>
      <c r="N12" s="104" t="s">
        <v>128</v>
      </c>
      <c r="O12" s="100" t="s">
        <v>159</v>
      </c>
      <c r="P12" s="105">
        <f>IF($O12="Muy baja",1,IF($O12="Baja",2,IF($O12="Media",3,IF($O12="Alta",4,IF($O12="Muy alta",5,"")))))</f>
        <v>1</v>
      </c>
      <c r="Q12" s="106">
        <f>IF($O12="Muy baja",20%,IF($O12="Baja",40%,IF($O12="Media",60%,IF($O12="Alta",80%,IF($O12="Muy alta",100%,"")))))</f>
        <v>0.2</v>
      </c>
      <c r="R12" s="101" t="s">
        <v>27</v>
      </c>
      <c r="S12" s="105">
        <f>IF($R12="Leve",1,IF($R12="Menor",2,IF($R12="Moderado",3,IF($R12="Mayor",4,IF($R12="Catastrófico",5,"")))))</f>
        <v>4</v>
      </c>
      <c r="T12" s="106">
        <f>IF($R12="Leve",20%,IF($R12="Menor",40%,IF($R12="Moderado",60%,IF($R12="Mayor",80%,IF($R12="Catastrófico",100%,"")))))</f>
        <v>0.8</v>
      </c>
      <c r="U12" s="105">
        <f t="shared" si="0"/>
        <v>4</v>
      </c>
      <c r="V12" s="107" t="str">
        <f t="shared" si="1"/>
        <v>MODERADA</v>
      </c>
      <c r="W12" s="108" t="s">
        <v>239</v>
      </c>
      <c r="X12" s="109" t="s">
        <v>240</v>
      </c>
      <c r="Y12" s="109" t="s">
        <v>241</v>
      </c>
      <c r="Z12" s="110">
        <v>1</v>
      </c>
      <c r="AA12" s="89" t="s">
        <v>172</v>
      </c>
      <c r="AB12" s="111">
        <f>IF(AA12="","",IF(AA12="Preventivo",25%,IF(AA12="Detectivo",15%,10%)))</f>
        <v>0.15</v>
      </c>
      <c r="AC12" s="112" t="s">
        <v>175</v>
      </c>
      <c r="AD12" s="111">
        <f>IF(AC12="","",IF(AC12="Automático",25%,15%))</f>
        <v>0.15</v>
      </c>
      <c r="AE12" s="112" t="s">
        <v>179</v>
      </c>
      <c r="AF12" s="112" t="s">
        <v>180</v>
      </c>
      <c r="AG12" s="113" t="s">
        <v>183</v>
      </c>
      <c r="AH12" s="114" t="str">
        <f>IF(OR(O12="",AA12="",AC12=""),"",IF(AJ12&lt;=20%,"Muy baja",IF(AJ12&lt;=40%,"Baja",IF(AJ12&lt;=60%,"Media",IF(AJ12&lt;=80%,"Alta","Muy alta")))))</f>
        <v>Muy baja</v>
      </c>
      <c r="AI12" s="105">
        <f>IF($AH12="Muy baja",1,IF($AH12="Baja",2,IF($AH12="Media",3,IF($AH12="Alta",4,IF($AH12="Muy alta",5,"")))))</f>
        <v>1</v>
      </c>
      <c r="AJ12" s="115">
        <f>IF(OR($AA12="Preventivo",$AA12="Detectivo"),($Q12-($Q12*($AD12+$AB12))),$Q12)</f>
        <v>0.14000000000000001</v>
      </c>
      <c r="AK12" s="115" t="str">
        <f>IF(OR(R12="",AA12="",AC12=""),"",IF(AM12&lt;=20%,"Leve",IF(AM12&lt;=40%,"Menor",IF(AM12&lt;=60%,"Moderado",IF(AM12&lt;=80%,"Mayor","Catastrófico")))))</f>
        <v>Mayor</v>
      </c>
      <c r="AL12" s="105">
        <f>IF($AK12="Leve",1,IF($AK12="Menor",2,IF($AK12="Moderado",3,IF($AK12="Mayor",4,IF($AK12="Catastrófico",5,"")))))</f>
        <v>4</v>
      </c>
      <c r="AM12" s="115">
        <f>IF($AA12="Correctivo",($T12-($T12*($AD12+$AB12))),$T12)</f>
        <v>0.8</v>
      </c>
      <c r="AN12" s="116">
        <f>IF(OR(AI12="",AL12=""),"",AI12*AL12)</f>
        <v>4</v>
      </c>
      <c r="AO12" s="117" t="str">
        <f t="shared" si="2"/>
        <v>MODERADA</v>
      </c>
      <c r="AP12" s="118" t="str">
        <f>IF(AO12="","",IF(AO12="Baja","Asumir el Riesgo.",IF(AO12="Moderada","Asumir o reducir el Riesgo.",IF(AO12="Alta","Reducir el Riesgo, Evitar, Compartir o Transferir (pronta atención).",IF(AO12="Extrema","Reducir el Riesgo, Evitar o Compartir (Se requiere acción inmediata).","")))))</f>
        <v>Asumir o reducir el Riesgo.</v>
      </c>
      <c r="AQ12" s="119" t="s">
        <v>228</v>
      </c>
      <c r="AR12" s="102" t="s">
        <v>229</v>
      </c>
      <c r="AS12" s="250">
        <v>2</v>
      </c>
      <c r="AT12" s="101" t="s">
        <v>231</v>
      </c>
      <c r="AU12" s="129">
        <v>44805</v>
      </c>
      <c r="AV12" s="129">
        <v>45169</v>
      </c>
      <c r="AW12" s="101" t="s">
        <v>230</v>
      </c>
      <c r="AX12" s="352">
        <v>44895</v>
      </c>
      <c r="AY12" s="103" t="s">
        <v>830</v>
      </c>
      <c r="AZ12" s="355">
        <v>0.3</v>
      </c>
      <c r="BA12" s="393">
        <f>IF(AZ12="","",IF(OR(AS12=0,AS12="",AX12=""),"",(AZ12*100%)/AS12))</f>
        <v>0.15</v>
      </c>
      <c r="BB12" s="397" t="str">
        <f t="shared" ref="BB12:BB13" si="3">IF(AZ12="","",IF(AX12&lt;AV12,IF(BA12=0%,"SIN INICIAR",IF(BA12=100%,"TERMINADA",IF(BA12&gt;0%,"EN PROCESO")))))</f>
        <v>EN PROCESO</v>
      </c>
      <c r="BC12" s="412" t="s">
        <v>810</v>
      </c>
      <c r="BD12" s="390" t="s">
        <v>809</v>
      </c>
    </row>
    <row r="13" spans="1:56" ht="190.5" customHeight="1">
      <c r="A13" s="100" t="s">
        <v>13</v>
      </c>
      <c r="B13" s="101" t="s">
        <v>14</v>
      </c>
      <c r="C13" s="102" t="s">
        <v>225</v>
      </c>
      <c r="D13" s="102" t="s">
        <v>226</v>
      </c>
      <c r="E13" s="101" t="s">
        <v>15</v>
      </c>
      <c r="F13" s="120" t="s">
        <v>253</v>
      </c>
      <c r="G13" s="101" t="s">
        <v>118</v>
      </c>
      <c r="H13" s="102" t="s">
        <v>219</v>
      </c>
      <c r="I13" s="102" t="s">
        <v>242</v>
      </c>
      <c r="J13" s="102" t="s">
        <v>243</v>
      </c>
      <c r="K13" s="102" t="s">
        <v>244</v>
      </c>
      <c r="L13" s="101" t="s">
        <v>122</v>
      </c>
      <c r="M13" s="101" t="s">
        <v>140</v>
      </c>
      <c r="N13" s="104" t="s">
        <v>133</v>
      </c>
      <c r="O13" s="100" t="s">
        <v>157</v>
      </c>
      <c r="P13" s="105">
        <f>IF($O13="Muy baja",1,IF($O13="Baja",2,IF($O13="Media",3,IF($O13="Alta",4,IF($O13="Muy alta",5,"")))))</f>
        <v>3</v>
      </c>
      <c r="Q13" s="106">
        <f>IF($O13="Muy baja",20%,IF($O13="Baja",40%,IF($O13="Media",60%,IF($O13="Alta",80%,IF($O13="Muy alta",100%,"")))))</f>
        <v>0.6</v>
      </c>
      <c r="R13" s="101" t="s">
        <v>161</v>
      </c>
      <c r="S13" s="105">
        <f>IF($R13="Leve",1,IF($R13="Menor",2,IF($R13="Moderado",3,IF($R13="Mayor",4,IF($R13="Catastrófico",5,"")))))</f>
        <v>1</v>
      </c>
      <c r="T13" s="106">
        <f>IF($R13="Leve",20%,IF($R13="Menor",40%,IF($R13="Moderado",60%,IF($R13="Mayor",80%,IF($R13="Catastrófico",100%,"")))))</f>
        <v>0.2</v>
      </c>
      <c r="U13" s="105">
        <f t="shared" si="0"/>
        <v>3</v>
      </c>
      <c r="V13" s="107" t="str">
        <f t="shared" si="1"/>
        <v>MODERADA</v>
      </c>
      <c r="W13" s="108" t="s">
        <v>245</v>
      </c>
      <c r="X13" s="109" t="s">
        <v>246</v>
      </c>
      <c r="Y13" s="109" t="s">
        <v>255</v>
      </c>
      <c r="Z13" s="110">
        <v>1</v>
      </c>
      <c r="AA13" s="101" t="s">
        <v>170</v>
      </c>
      <c r="AB13" s="111">
        <f>IF(AA13="","",IF(AA13="Preventivo",25%,IF(AA13="Detectivo",15%,10%)))</f>
        <v>0.25</v>
      </c>
      <c r="AC13" s="112" t="s">
        <v>175</v>
      </c>
      <c r="AD13" s="111">
        <f>IF(AC13="","",IF(AC13="Automático",25%,15%))</f>
        <v>0.15</v>
      </c>
      <c r="AE13" s="112" t="s">
        <v>179</v>
      </c>
      <c r="AF13" s="112" t="s">
        <v>180</v>
      </c>
      <c r="AG13" s="113" t="s">
        <v>183</v>
      </c>
      <c r="AH13" s="114" t="str">
        <f>IF(OR(O13="",AA13="",AC13=""),"",IF(AJ13&lt;=20%,"Muy baja",IF(AJ13&lt;=40%,"Baja",IF(AJ13&lt;=60%,"Media",IF(AJ13&lt;=80%,"Alta","Muy alta")))))</f>
        <v>Baja</v>
      </c>
      <c r="AI13" s="105">
        <f>IF($AH13="Muy baja",1,IF($AH13="Baja",2,IF($AH13="Media",3,IF($AH13="Alta",4,IF($AH13="Muy alta",5,"")))))</f>
        <v>2</v>
      </c>
      <c r="AJ13" s="115">
        <f>IF(OR($AA13="Preventivo",$AA13="Detectivo"),($Q13-($Q13*($AD13+$AB13))),$Q13)</f>
        <v>0.36</v>
      </c>
      <c r="AK13" s="115" t="str">
        <f>IF(OR(R13="",AA13="",AC13=""),"",IF(AM13&lt;=20%,"Leve",IF(AM13&lt;=40%,"Menor",IF(AM13&lt;=60%,"Moderado",IF(AM13&lt;=80%,"Mayor","Catastrófico")))))</f>
        <v>Leve</v>
      </c>
      <c r="AL13" s="105">
        <f>IF($AK13="Leve",1,IF($AK13="Menor",2,IF($AK13="Moderado",3,IF($AK13="Mayor",4,IF($AK13="Catastrófico",5,"")))))</f>
        <v>1</v>
      </c>
      <c r="AM13" s="115">
        <f>IF($AA13="Correctivo",($T13-($T13*($AD13+$AB13))),$T13)</f>
        <v>0.2</v>
      </c>
      <c r="AN13" s="116">
        <f>IF(OR(AI13="",AL13=""),"",AI13*AL13)</f>
        <v>2</v>
      </c>
      <c r="AO13" s="117" t="str">
        <f t="shared" si="2"/>
        <v>BAJA</v>
      </c>
      <c r="AP13" s="118" t="str">
        <f>IF(AO13="","",IF(AO13="Baja","Asumir el Riesgo.",IF(AO13="Moderada","Asumir o reducir el Riesgo.",IF(AO13="Alta","Reducir el Riesgo, Evitar, Compartir o Transferir (pronta atención).",IF(AO13="Extrema","Reducir el Riesgo, Evitar o Compartir (Se requiere acción inmediata).","")))))</f>
        <v>Asumir el Riesgo.</v>
      </c>
      <c r="AQ13" s="119" t="s">
        <v>247</v>
      </c>
      <c r="AR13" s="102" t="s">
        <v>248</v>
      </c>
      <c r="AS13" s="250">
        <v>2</v>
      </c>
      <c r="AT13" s="101" t="s">
        <v>227</v>
      </c>
      <c r="AU13" s="129">
        <v>44805</v>
      </c>
      <c r="AV13" s="129">
        <v>45169</v>
      </c>
      <c r="AW13" s="101" t="s">
        <v>249</v>
      </c>
      <c r="AX13" s="352">
        <v>44895</v>
      </c>
      <c r="AY13" s="103" t="s">
        <v>831</v>
      </c>
      <c r="AZ13" s="355">
        <v>1</v>
      </c>
      <c r="BA13" s="393">
        <f t="shared" ref="BA13" si="4">IF(AZ13="","",IF(OR(AS13=0,AS13="",AX13=""),"",(AZ13*100%)/AS13))</f>
        <v>0.5</v>
      </c>
      <c r="BB13" s="397" t="str">
        <f t="shared" si="3"/>
        <v>EN PROCESO</v>
      </c>
      <c r="BC13" s="412" t="s">
        <v>811</v>
      </c>
      <c r="BD13" s="355" t="s">
        <v>809</v>
      </c>
    </row>
  </sheetData>
  <mergeCells count="53">
    <mergeCell ref="W8:AG8"/>
    <mergeCell ref="AJ9:AJ10"/>
    <mergeCell ref="AH9:AH10"/>
    <mergeCell ref="AK9:AK10"/>
    <mergeCell ref="AS9:AS10"/>
    <mergeCell ref="A6:B6"/>
    <mergeCell ref="A1:B4"/>
    <mergeCell ref="AO9:AO10"/>
    <mergeCell ref="A9:F9"/>
    <mergeCell ref="N9:N10"/>
    <mergeCell ref="R9:R10"/>
    <mergeCell ref="U9:U10"/>
    <mergeCell ref="O8:V8"/>
    <mergeCell ref="V9:V10"/>
    <mergeCell ref="P9:P10"/>
    <mergeCell ref="S9:S10"/>
    <mergeCell ref="O9:O10"/>
    <mergeCell ref="AA9:AA10"/>
    <mergeCell ref="AC9:AG9"/>
    <mergeCell ref="W9:Y9"/>
    <mergeCell ref="AM9:AM10"/>
    <mergeCell ref="T9:T10"/>
    <mergeCell ref="H9:K9"/>
    <mergeCell ref="A8:N8"/>
    <mergeCell ref="G9:G10"/>
    <mergeCell ref="AQ8:AW8"/>
    <mergeCell ref="AQ9:AQ10"/>
    <mergeCell ref="AN9:AN10"/>
    <mergeCell ref="AL9:AL10"/>
    <mergeCell ref="Z9:Z10"/>
    <mergeCell ref="AW9:AW10"/>
    <mergeCell ref="AT9:AT10"/>
    <mergeCell ref="AR9:AR10"/>
    <mergeCell ref="AP9:AP10"/>
    <mergeCell ref="AH8:AP8"/>
    <mergeCell ref="AI9:AI10"/>
    <mergeCell ref="AB9:AB10"/>
    <mergeCell ref="AU9:AV9"/>
    <mergeCell ref="BD1:BD4"/>
    <mergeCell ref="C1:AC4"/>
    <mergeCell ref="AH1:BC4"/>
    <mergeCell ref="AF1:AG4"/>
    <mergeCell ref="AD1:AE4"/>
    <mergeCell ref="AX8:BD8"/>
    <mergeCell ref="AX9:AX10"/>
    <mergeCell ref="AY9:AY10"/>
    <mergeCell ref="AZ9:AZ10"/>
    <mergeCell ref="BA9:BA10"/>
    <mergeCell ref="BB9:BB10"/>
    <mergeCell ref="BC9:BC10"/>
    <mergeCell ref="BD9:BD10"/>
    <mergeCell ref="L9:M9"/>
    <mergeCell ref="Q9:Q10"/>
  </mergeCells>
  <conditionalFormatting sqref="V11:V13">
    <cfRule type="containsText" dxfId="329" priority="1317" operator="containsText" text="ALTA">
      <formula>NOT(ISERROR(SEARCH("ALTA",V11)))</formula>
    </cfRule>
    <cfRule type="containsText" dxfId="328" priority="1318" operator="containsText" text="EXTREMA">
      <formula>NOT(ISERROR(SEARCH("EXTREMA",V11)))</formula>
    </cfRule>
    <cfRule type="containsText" dxfId="327" priority="1319" operator="containsText" text="ALTA">
      <formula>NOT(ISERROR(SEARCH("ALTA",V11)))</formula>
    </cfRule>
    <cfRule type="containsText" dxfId="326" priority="1320" operator="containsText" text="MODERADA">
      <formula>NOT(ISERROR(SEARCH("MODERADA",V11)))</formula>
    </cfRule>
    <cfRule type="containsText" dxfId="325" priority="1321" operator="containsText" text="BAJA">
      <formula>NOT(ISERROR(SEARCH("BAJA",V11)))</formula>
    </cfRule>
    <cfRule type="colorScale" priority="1322">
      <colorScale>
        <cfvo type="num" val="1"/>
        <cfvo type="num" val="2"/>
        <cfvo type="num" val="5"/>
        <color rgb="FFF8696B"/>
        <color rgb="FFFFEB84"/>
        <color rgb="FF63BE7B"/>
      </colorScale>
    </cfRule>
    <cfRule type="colorScale" priority="1323">
      <colorScale>
        <cfvo type="min"/>
        <cfvo type="percentile" val="50"/>
        <cfvo type="max"/>
        <color rgb="FFF8696B"/>
        <color rgb="FFFFEB84"/>
        <color rgb="FF63BE7B"/>
      </colorScale>
    </cfRule>
  </conditionalFormatting>
  <conditionalFormatting sqref="V11:V13">
    <cfRule type="containsText" dxfId="324" priority="1324" operator="containsText" text="ALTA">
      <formula>NOT(ISERROR(SEARCH("ALTA",V11)))</formula>
    </cfRule>
    <cfRule type="containsText" dxfId="323" priority="1325" operator="containsText" text="EXTREMA">
      <formula>NOT(ISERROR(SEARCH("EXTREMA",V11)))</formula>
    </cfRule>
    <cfRule type="containsText" dxfId="322" priority="1326" operator="containsText" text="ALTA">
      <formula>NOT(ISERROR(SEARCH("ALTA",V11)))</formula>
    </cfRule>
    <cfRule type="containsText" dxfId="321" priority="1327" operator="containsText" text="MODERADA">
      <formula>NOT(ISERROR(SEARCH("MODERADA",V11)))</formula>
    </cfRule>
    <cfRule type="containsText" dxfId="320" priority="1328" operator="containsText" text="BAJA">
      <formula>NOT(ISERROR(SEARCH("BAJA",V11)))</formula>
    </cfRule>
    <cfRule type="colorScale" priority="1329">
      <colorScale>
        <cfvo type="num" val="1"/>
        <cfvo type="num" val="2"/>
        <cfvo type="num" val="5"/>
        <color rgb="FFF8696B"/>
        <color rgb="FFFFEB84"/>
        <color rgb="FF63BE7B"/>
      </colorScale>
    </cfRule>
    <cfRule type="colorScale" priority="1330">
      <colorScale>
        <cfvo type="min"/>
        <cfvo type="percentile" val="50"/>
        <cfvo type="max"/>
        <color rgb="FFF8696B"/>
        <color rgb="FFFFEB84"/>
        <color rgb="FF63BE7B"/>
      </colorScale>
    </cfRule>
  </conditionalFormatting>
  <conditionalFormatting sqref="AO11:AO13">
    <cfRule type="containsText" dxfId="319" priority="1331" operator="containsText" text="ALTA">
      <formula>NOT(ISERROR(SEARCH("ALTA",AO11)))</formula>
    </cfRule>
    <cfRule type="containsText" dxfId="318" priority="1332" operator="containsText" text="EXTREMA">
      <formula>NOT(ISERROR(SEARCH("EXTREMA",AO11)))</formula>
    </cfRule>
    <cfRule type="containsText" dxfId="317" priority="1333" operator="containsText" text="ALTA">
      <formula>NOT(ISERROR(SEARCH("ALTA",AO11)))</formula>
    </cfRule>
    <cfRule type="containsText" dxfId="316" priority="1334" operator="containsText" text="MODERADA">
      <formula>NOT(ISERROR(SEARCH("MODERADA",AO11)))</formula>
    </cfRule>
    <cfRule type="containsText" dxfId="315" priority="1335" operator="containsText" text="BAJA">
      <formula>NOT(ISERROR(SEARCH("BAJA",AO11)))</formula>
    </cfRule>
    <cfRule type="colorScale" priority="1336">
      <colorScale>
        <cfvo type="num" val="1"/>
        <cfvo type="num" val="2"/>
        <cfvo type="num" val="5"/>
        <color rgb="FFF8696B"/>
        <color rgb="FFFFEB84"/>
        <color rgb="FF63BE7B"/>
      </colorScale>
    </cfRule>
    <cfRule type="colorScale" priority="1337">
      <colorScale>
        <cfvo type="min"/>
        <cfvo type="percentile" val="50"/>
        <cfvo type="max"/>
        <color rgb="FFF8696B"/>
        <color rgb="FFFFEB84"/>
        <color rgb="FF63BE7B"/>
      </colorScale>
    </cfRule>
  </conditionalFormatting>
  <conditionalFormatting sqref="AO11:AO13">
    <cfRule type="containsText" dxfId="314" priority="1338" operator="containsText" text="ALTA">
      <formula>NOT(ISERROR(SEARCH("ALTA",AO11)))</formula>
    </cfRule>
    <cfRule type="containsText" dxfId="313" priority="1339" operator="containsText" text="EXTREMA">
      <formula>NOT(ISERROR(SEARCH("EXTREMA",AO11)))</formula>
    </cfRule>
    <cfRule type="containsText" dxfId="312" priority="1340" operator="containsText" text="ALTA">
      <formula>NOT(ISERROR(SEARCH("ALTA",AO11)))</formula>
    </cfRule>
    <cfRule type="containsText" dxfId="311" priority="1341" operator="containsText" text="MODERADA">
      <formula>NOT(ISERROR(SEARCH("MODERADA",AO11)))</formula>
    </cfRule>
    <cfRule type="containsText" dxfId="310" priority="1342" operator="containsText" text="BAJA">
      <formula>NOT(ISERROR(SEARCH("BAJA",AO11)))</formula>
    </cfRule>
    <cfRule type="colorScale" priority="1343">
      <colorScale>
        <cfvo type="num" val="1"/>
        <cfvo type="num" val="2"/>
        <cfvo type="num" val="5"/>
        <color rgb="FFF8696B"/>
        <color rgb="FFFFEB84"/>
        <color rgb="FF63BE7B"/>
      </colorScale>
    </cfRule>
    <cfRule type="colorScale" priority="1344">
      <colorScale>
        <cfvo type="min"/>
        <cfvo type="percentile" val="50"/>
        <cfvo type="max"/>
        <color rgb="FFF8696B"/>
        <color rgb="FFFFEB84"/>
        <color rgb="FF63BE7B"/>
      </colorScale>
    </cfRule>
  </conditionalFormatting>
  <dataValidations count="5">
    <dataValidation type="list" allowBlank="1" showInputMessage="1" showErrorMessage="1" sqref="O11:O13" xr:uid="{00000000-0002-0000-0200-000004000000}">
      <formula1>Frecuencia</formula1>
    </dataValidation>
    <dataValidation type="list" allowBlank="1" showInputMessage="1" showErrorMessage="1" sqref="R11:R13" xr:uid="{00000000-0002-0000-0200-000005000000}">
      <formula1>Impacto</formula1>
    </dataValidation>
    <dataValidation type="list" allowBlank="1" showInputMessage="1" showErrorMessage="1" sqref="A11:A13" xr:uid="{00000000-0002-0000-0200-000000000000}">
      <formula1>Macroprocesos</formula1>
    </dataValidation>
    <dataValidation type="list" allowBlank="1" showInputMessage="1" showErrorMessage="1" sqref="B11:B13" xr:uid="{00000000-0002-0000-0200-000001000000}">
      <formula1>Procesos</formula1>
    </dataValidation>
    <dataValidation type="list" allowBlank="1" showInputMessage="1" showErrorMessage="1" sqref="M11:M13" xr:uid="{610B7930-D20A-45F0-A761-830875E45C01}">
      <formula1>INDIRECT(L11)</formula1>
    </dataValidation>
  </dataValidations>
  <printOptions horizontalCentered="1"/>
  <pageMargins left="0.11" right="0.13" top="0.27559055118110237" bottom="0.32" header="0.19685039370078741" footer="0.17"/>
  <pageSetup paperSize="281" scale="60" pageOrder="overThenDown" orientation="landscape" r:id="rId1"/>
  <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200-000003000000}">
          <x14:formula1>
            <xm:f>Listas!$D$4:$D$11</xm:f>
          </x14:formula1>
          <xm:sqref>N11:N13</xm:sqref>
        </x14:dataValidation>
        <x14:dataValidation type="list" allowBlank="1" showInputMessage="1" showErrorMessage="1" xr:uid="{00000000-0002-0000-0200-000002000000}">
          <x14:formula1>
            <xm:f>Listas!$C$4:$C$8</xm:f>
          </x14:formula1>
          <xm:sqref>E11:E13</xm:sqref>
        </x14:dataValidation>
        <x14:dataValidation type="list" allowBlank="1" showInputMessage="1" showErrorMessage="1" xr:uid="{C2686245-F348-40B7-A272-CC355847684C}">
          <x14:formula1>
            <xm:f>Listas!$E$3:$E$4</xm:f>
          </x14:formula1>
          <xm:sqref>G11:G13</xm:sqref>
        </x14:dataValidation>
        <x14:dataValidation type="list" allowBlank="1" showInputMessage="1" showErrorMessage="1" xr:uid="{DBDB28FE-B853-4889-ADE9-AF17676D67FD}">
          <x14:formula1>
            <xm:f>Listas!$F$3:$F$7</xm:f>
          </x14:formula1>
          <xm:sqref>L11:L13</xm:sqref>
        </x14:dataValidation>
        <x14:dataValidation type="list" allowBlank="1" showInputMessage="1" showErrorMessage="1" xr:uid="{F3A1BC96-7AC2-49D5-9DA1-C63294891F97}">
          <x14:formula1>
            <xm:f>Listas!$U$4:$U$6</xm:f>
          </x14:formula1>
          <xm:sqref>AA11:AA13</xm:sqref>
        </x14:dataValidation>
        <x14:dataValidation type="list" allowBlank="1" showInputMessage="1" showErrorMessage="1" xr:uid="{1D9E202B-0DAE-45D2-8A5C-1E7FE0FD40A5}">
          <x14:formula1>
            <xm:f>Listas!$V$4:$V$5</xm:f>
          </x14:formula1>
          <xm:sqref>AC11:AC13</xm:sqref>
        </x14:dataValidation>
        <x14:dataValidation type="list" allowBlank="1" showInputMessage="1" showErrorMessage="1" xr:uid="{386CDB0D-06C9-467A-8E17-C32AD6DD8008}">
          <x14:formula1>
            <xm:f>Listas!$W$4:$W$5</xm:f>
          </x14:formula1>
          <xm:sqref>AE11:AE13</xm:sqref>
        </x14:dataValidation>
        <x14:dataValidation type="list" allowBlank="1" showInputMessage="1" showErrorMessage="1" xr:uid="{051A19A5-CE08-47D4-B983-1AD9B2BB34A9}">
          <x14:formula1>
            <xm:f>Listas!$X$4:$X$5</xm:f>
          </x14:formula1>
          <xm:sqref>AF11:AF13</xm:sqref>
        </x14:dataValidation>
        <x14:dataValidation type="list" allowBlank="1" showInputMessage="1" showErrorMessage="1" xr:uid="{7A824434-6827-4552-A89A-69336B65EE27}">
          <x14:formula1>
            <xm:f>Listas!$Y$4:$Y$5</xm:f>
          </x14:formula1>
          <xm:sqref>AG11:AG13</xm:sqref>
        </x14:dataValidation>
        <x14:dataValidation type="list" allowBlank="1" showInputMessage="1" showErrorMessage="1" xr:uid="{DD346AB0-4689-4B6A-8665-644862F7C587}">
          <x14:formula1>
            <xm:f>'D:\Users\Jizeth\Downloads\[20221130_SEGUIMIENTO MRG_2SEG2022_DR.xlsx]Datos'!#REF!</xm:f>
          </x14:formula1>
          <xm:sqref>AZ11:AZ13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C8A3E-8D14-4481-99CF-948CF6C1B846}">
  <sheetPr codeName="Hoja18"/>
  <dimension ref="A1:BC19"/>
  <sheetViews>
    <sheetView tabSelected="1" zoomScale="90" zoomScaleNormal="90" zoomScaleSheetLayoutView="85" workbookViewId="0">
      <selection activeCell="A9" sqref="A9:F9"/>
    </sheetView>
  </sheetViews>
  <sheetFormatPr baseColWidth="10" defaultColWidth="11.44140625" defaultRowHeight="10.199999999999999"/>
  <cols>
    <col min="1" max="1" width="14.44140625" style="64" customWidth="1"/>
    <col min="2" max="2" width="15.6640625" style="64" customWidth="1"/>
    <col min="3" max="4" width="26.44140625" style="64" customWidth="1"/>
    <col min="5" max="5" width="10.44140625" style="64" customWidth="1"/>
    <col min="6" max="6" width="13.109375" style="64" customWidth="1"/>
    <col min="7" max="7" width="14.44140625" style="64" customWidth="1"/>
    <col min="8" max="8" width="11.6640625" style="64" customWidth="1"/>
    <col min="9" max="11" width="37.33203125" style="64" customWidth="1"/>
    <col min="12" max="14" width="14.33203125" style="64" customWidth="1"/>
    <col min="15" max="15" width="12.6640625" style="64" customWidth="1"/>
    <col min="16" max="16" width="4.33203125" style="64" customWidth="1"/>
    <col min="17" max="17" width="6.109375" style="64" customWidth="1"/>
    <col min="18" max="18" width="15" style="64" customWidth="1"/>
    <col min="19" max="19" width="4.33203125" style="64" customWidth="1"/>
    <col min="20" max="20" width="5.33203125" style="64" customWidth="1"/>
    <col min="21" max="22" width="12.6640625" style="64" customWidth="1"/>
    <col min="23" max="23" width="21.5546875" style="64" customWidth="1"/>
    <col min="24" max="24" width="37.109375" style="64" customWidth="1"/>
    <col min="25" max="25" width="40.88671875" style="64" customWidth="1"/>
    <col min="26" max="26" width="9.33203125" style="64" customWidth="1"/>
    <col min="27" max="27" width="11" style="64" customWidth="1"/>
    <col min="28" max="29" width="16.6640625" style="64" customWidth="1"/>
    <col min="30" max="30" width="15.6640625" style="64" customWidth="1"/>
    <col min="31" max="31" width="13.109375" style="64" customWidth="1"/>
    <col min="32" max="32" width="11.6640625" style="64" customWidth="1"/>
    <col min="33" max="33" width="13.44140625" style="64" customWidth="1"/>
    <col min="34" max="35" width="5.44140625" style="64" customWidth="1"/>
    <col min="36" max="36" width="12.44140625" style="64" customWidth="1"/>
    <col min="37" max="38" width="5.44140625" style="64" customWidth="1"/>
    <col min="39" max="39" width="12.88671875" style="64" customWidth="1"/>
    <col min="40" max="40" width="13.109375" style="64" customWidth="1"/>
    <col min="41" max="41" width="14" style="64" customWidth="1"/>
    <col min="42" max="42" width="43" style="64" customWidth="1"/>
    <col min="43" max="43" width="28.44140625" style="64" customWidth="1"/>
    <col min="44" max="44" width="15.6640625" style="64" customWidth="1"/>
    <col min="45" max="45" width="17.6640625" style="64" customWidth="1"/>
    <col min="46" max="46" width="17.6640625" style="127" customWidth="1"/>
    <col min="47" max="47" width="16.5546875" style="127" customWidth="1"/>
    <col min="48" max="48" width="22.44140625" style="64" customWidth="1"/>
    <col min="49" max="49" width="17.6640625" style="64" customWidth="1"/>
    <col min="50" max="50" width="43.109375" style="301" customWidth="1"/>
    <col min="51" max="51" width="17.6640625" style="64" customWidth="1"/>
    <col min="52" max="52" width="17.6640625" style="374" customWidth="1"/>
    <col min="53" max="53" width="17.6640625" style="64" customWidth="1"/>
    <col min="54" max="54" width="61.6640625" style="64" customWidth="1"/>
    <col min="55" max="55" width="17.6640625" style="64" customWidth="1"/>
    <col min="56" max="16384" width="11.44140625" style="64"/>
  </cols>
  <sheetData>
    <row r="1" spans="1:55" s="143" customFormat="1" ht="18" customHeight="1">
      <c r="A1" s="624"/>
      <c r="B1" s="625"/>
      <c r="C1" s="451" t="s">
        <v>688</v>
      </c>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3"/>
      <c r="AD1" s="631"/>
      <c r="AE1" s="632"/>
      <c r="AF1" s="631"/>
      <c r="AG1" s="632"/>
      <c r="AH1" s="451" t="s">
        <v>688</v>
      </c>
      <c r="AI1" s="540"/>
      <c r="AJ1" s="540"/>
      <c r="AK1" s="540"/>
      <c r="AL1" s="540"/>
      <c r="AM1" s="540"/>
      <c r="AN1" s="540"/>
      <c r="AO1" s="540"/>
      <c r="AP1" s="540"/>
      <c r="AQ1" s="540"/>
      <c r="AR1" s="540"/>
      <c r="AS1" s="540"/>
      <c r="AT1" s="540"/>
      <c r="AU1" s="540"/>
      <c r="AV1" s="540"/>
      <c r="AW1" s="540"/>
      <c r="AX1" s="540"/>
      <c r="AY1" s="540"/>
      <c r="AZ1" s="540"/>
      <c r="BA1" s="540"/>
      <c r="BB1" s="541"/>
      <c r="BC1" s="662"/>
    </row>
    <row r="2" spans="1:55" s="143" customFormat="1" ht="18" customHeight="1">
      <c r="A2" s="626"/>
      <c r="B2" s="627"/>
      <c r="C2" s="454"/>
      <c r="D2" s="455"/>
      <c r="E2" s="455"/>
      <c r="F2" s="455"/>
      <c r="G2" s="455"/>
      <c r="H2" s="455"/>
      <c r="I2" s="455"/>
      <c r="J2" s="455"/>
      <c r="K2" s="455"/>
      <c r="L2" s="455"/>
      <c r="M2" s="455"/>
      <c r="N2" s="455"/>
      <c r="O2" s="455"/>
      <c r="P2" s="455"/>
      <c r="Q2" s="455"/>
      <c r="R2" s="455"/>
      <c r="S2" s="455"/>
      <c r="T2" s="455"/>
      <c r="U2" s="455"/>
      <c r="V2" s="455"/>
      <c r="W2" s="455"/>
      <c r="X2" s="455"/>
      <c r="Y2" s="455"/>
      <c r="Z2" s="455"/>
      <c r="AA2" s="455"/>
      <c r="AB2" s="455"/>
      <c r="AC2" s="456"/>
      <c r="AD2" s="633"/>
      <c r="AE2" s="634"/>
      <c r="AF2" s="633"/>
      <c r="AG2" s="634"/>
      <c r="AH2" s="542"/>
      <c r="AI2" s="543"/>
      <c r="AJ2" s="543"/>
      <c r="AK2" s="543"/>
      <c r="AL2" s="543"/>
      <c r="AM2" s="543"/>
      <c r="AN2" s="543"/>
      <c r="AO2" s="543"/>
      <c r="AP2" s="543"/>
      <c r="AQ2" s="543"/>
      <c r="AR2" s="543"/>
      <c r="AS2" s="543"/>
      <c r="AT2" s="543"/>
      <c r="AU2" s="543"/>
      <c r="AV2" s="543"/>
      <c r="AW2" s="543"/>
      <c r="AX2" s="543"/>
      <c r="AY2" s="543"/>
      <c r="AZ2" s="543"/>
      <c r="BA2" s="543"/>
      <c r="BB2" s="544"/>
      <c r="BC2" s="663"/>
    </row>
    <row r="3" spans="1:55" s="143" customFormat="1" ht="18" customHeight="1">
      <c r="A3" s="626"/>
      <c r="B3" s="627"/>
      <c r="C3" s="454"/>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6"/>
      <c r="AD3" s="633"/>
      <c r="AE3" s="634"/>
      <c r="AF3" s="633"/>
      <c r="AG3" s="634"/>
      <c r="AH3" s="542"/>
      <c r="AI3" s="543"/>
      <c r="AJ3" s="543"/>
      <c r="AK3" s="543"/>
      <c r="AL3" s="543"/>
      <c r="AM3" s="543"/>
      <c r="AN3" s="543"/>
      <c r="AO3" s="543"/>
      <c r="AP3" s="543"/>
      <c r="AQ3" s="543"/>
      <c r="AR3" s="543"/>
      <c r="AS3" s="543"/>
      <c r="AT3" s="543"/>
      <c r="AU3" s="543"/>
      <c r="AV3" s="543"/>
      <c r="AW3" s="543"/>
      <c r="AX3" s="543"/>
      <c r="AY3" s="543"/>
      <c r="AZ3" s="543"/>
      <c r="BA3" s="543"/>
      <c r="BB3" s="544"/>
      <c r="BC3" s="663"/>
    </row>
    <row r="4" spans="1:55" s="143" customFormat="1" ht="18" customHeight="1" thickBot="1">
      <c r="A4" s="628"/>
      <c r="B4" s="629"/>
      <c r="C4" s="457"/>
      <c r="D4" s="458"/>
      <c r="E4" s="458"/>
      <c r="F4" s="458"/>
      <c r="G4" s="458"/>
      <c r="H4" s="458"/>
      <c r="I4" s="458"/>
      <c r="J4" s="458"/>
      <c r="K4" s="458"/>
      <c r="L4" s="458"/>
      <c r="M4" s="458"/>
      <c r="N4" s="458"/>
      <c r="O4" s="458"/>
      <c r="P4" s="458"/>
      <c r="Q4" s="458"/>
      <c r="R4" s="458"/>
      <c r="S4" s="458"/>
      <c r="T4" s="458"/>
      <c r="U4" s="458"/>
      <c r="V4" s="458"/>
      <c r="W4" s="458"/>
      <c r="X4" s="458"/>
      <c r="Y4" s="458"/>
      <c r="Z4" s="458"/>
      <c r="AA4" s="458"/>
      <c r="AB4" s="458"/>
      <c r="AC4" s="459"/>
      <c r="AD4" s="635"/>
      <c r="AE4" s="636"/>
      <c r="AF4" s="635"/>
      <c r="AG4" s="636"/>
      <c r="AH4" s="545"/>
      <c r="AI4" s="546"/>
      <c r="AJ4" s="546"/>
      <c r="AK4" s="546"/>
      <c r="AL4" s="546"/>
      <c r="AM4" s="546"/>
      <c r="AN4" s="546"/>
      <c r="AO4" s="546"/>
      <c r="AP4" s="546"/>
      <c r="AQ4" s="546"/>
      <c r="AR4" s="546"/>
      <c r="AS4" s="546"/>
      <c r="AT4" s="546"/>
      <c r="AU4" s="546"/>
      <c r="AV4" s="546"/>
      <c r="AW4" s="546"/>
      <c r="AX4" s="546"/>
      <c r="AY4" s="546"/>
      <c r="AZ4" s="546"/>
      <c r="BA4" s="546"/>
      <c r="BB4" s="547"/>
      <c r="BC4" s="664"/>
    </row>
    <row r="5" spans="1:55" ht="6.75" customHeight="1"/>
    <row r="6" spans="1:55" s="65" customFormat="1" ht="15.75" customHeight="1">
      <c r="A6" s="505" t="s">
        <v>97</v>
      </c>
      <c r="B6" s="505"/>
      <c r="C6" s="66">
        <v>44824</v>
      </c>
      <c r="AT6" s="121"/>
      <c r="AU6" s="121"/>
      <c r="AX6" s="389"/>
      <c r="AZ6" s="375"/>
    </row>
    <row r="7" spans="1:55" s="67" customFormat="1" ht="6.75" customHeight="1" thickBot="1">
      <c r="AT7" s="127"/>
      <c r="AU7" s="127"/>
      <c r="AX7" s="316"/>
      <c r="AZ7" s="376"/>
    </row>
    <row r="8" spans="1:55" s="67" customFormat="1" ht="20.25" customHeight="1" thickBot="1">
      <c r="A8" s="481" t="s">
        <v>0</v>
      </c>
      <c r="B8" s="482"/>
      <c r="C8" s="482"/>
      <c r="D8" s="482"/>
      <c r="E8" s="482"/>
      <c r="F8" s="482"/>
      <c r="G8" s="482"/>
      <c r="H8" s="482"/>
      <c r="I8" s="482"/>
      <c r="J8" s="482"/>
      <c r="K8" s="482"/>
      <c r="L8" s="482"/>
      <c r="M8" s="482"/>
      <c r="N8" s="483"/>
      <c r="O8" s="518" t="s">
        <v>48</v>
      </c>
      <c r="P8" s="519"/>
      <c r="Q8" s="519"/>
      <c r="R8" s="519"/>
      <c r="S8" s="519"/>
      <c r="T8" s="519"/>
      <c r="U8" s="519"/>
      <c r="V8" s="520"/>
      <c r="W8" s="530" t="s">
        <v>85</v>
      </c>
      <c r="X8" s="531"/>
      <c r="Y8" s="531"/>
      <c r="Z8" s="531"/>
      <c r="AA8" s="531"/>
      <c r="AB8" s="531"/>
      <c r="AC8" s="531"/>
      <c r="AD8" s="531"/>
      <c r="AE8" s="531"/>
      <c r="AF8" s="531"/>
      <c r="AG8" s="500" t="s">
        <v>185</v>
      </c>
      <c r="AH8" s="501"/>
      <c r="AI8" s="501"/>
      <c r="AJ8" s="501"/>
      <c r="AK8" s="501"/>
      <c r="AL8" s="501"/>
      <c r="AM8" s="501"/>
      <c r="AN8" s="501"/>
      <c r="AO8" s="502"/>
      <c r="AP8" s="486" t="s">
        <v>90</v>
      </c>
      <c r="AQ8" s="487"/>
      <c r="AR8" s="487"/>
      <c r="AS8" s="487"/>
      <c r="AT8" s="487"/>
      <c r="AU8" s="487"/>
      <c r="AV8" s="630"/>
      <c r="AW8" s="461" t="s">
        <v>682</v>
      </c>
      <c r="AX8" s="462"/>
      <c r="AY8" s="462"/>
      <c r="AZ8" s="462"/>
      <c r="BA8" s="462"/>
      <c r="BB8" s="462"/>
      <c r="BC8" s="463"/>
    </row>
    <row r="9" spans="1:55" s="67" customFormat="1" ht="26.25" customHeight="1">
      <c r="A9" s="638" t="s">
        <v>119</v>
      </c>
      <c r="B9" s="639"/>
      <c r="C9" s="639"/>
      <c r="D9" s="639"/>
      <c r="E9" s="639"/>
      <c r="F9" s="639"/>
      <c r="G9" s="484" t="s">
        <v>120</v>
      </c>
      <c r="H9" s="478" t="s">
        <v>683</v>
      </c>
      <c r="I9" s="479"/>
      <c r="J9" s="479"/>
      <c r="K9" s="480"/>
      <c r="L9" s="474" t="s">
        <v>115</v>
      </c>
      <c r="M9" s="475"/>
      <c r="N9" s="619" t="s">
        <v>91</v>
      </c>
      <c r="O9" s="620" t="s">
        <v>684</v>
      </c>
      <c r="P9" s="614" t="s">
        <v>50</v>
      </c>
      <c r="Q9" s="476" t="s">
        <v>156</v>
      </c>
      <c r="R9" s="614" t="s">
        <v>685</v>
      </c>
      <c r="S9" s="614" t="s">
        <v>51</v>
      </c>
      <c r="T9" s="476" t="s">
        <v>160</v>
      </c>
      <c r="U9" s="637" t="s">
        <v>686</v>
      </c>
      <c r="V9" s="521" t="s">
        <v>49</v>
      </c>
      <c r="W9" s="528" t="s">
        <v>53</v>
      </c>
      <c r="X9" s="526"/>
      <c r="Y9" s="529"/>
      <c r="Z9" s="503" t="s">
        <v>220</v>
      </c>
      <c r="AA9" s="503" t="s">
        <v>173</v>
      </c>
      <c r="AB9" s="525" t="s">
        <v>166</v>
      </c>
      <c r="AC9" s="526"/>
      <c r="AD9" s="526"/>
      <c r="AE9" s="526"/>
      <c r="AF9" s="526"/>
      <c r="AG9" s="617" t="s">
        <v>187</v>
      </c>
      <c r="AH9" s="606" t="s">
        <v>87</v>
      </c>
      <c r="AI9" s="606" t="s">
        <v>186</v>
      </c>
      <c r="AJ9" s="606" t="s">
        <v>188</v>
      </c>
      <c r="AK9" s="606" t="s">
        <v>88</v>
      </c>
      <c r="AL9" s="606" t="s">
        <v>189</v>
      </c>
      <c r="AM9" s="606" t="s">
        <v>687</v>
      </c>
      <c r="AN9" s="606" t="s">
        <v>81</v>
      </c>
      <c r="AO9" s="608" t="s">
        <v>89</v>
      </c>
      <c r="AP9" s="610" t="s">
        <v>92</v>
      </c>
      <c r="AQ9" s="612" t="s">
        <v>93</v>
      </c>
      <c r="AR9" s="535" t="s">
        <v>783</v>
      </c>
      <c r="AS9" s="612" t="s">
        <v>76</v>
      </c>
      <c r="AT9" s="446" t="s">
        <v>689</v>
      </c>
      <c r="AU9" s="447"/>
      <c r="AV9" s="604" t="s">
        <v>95</v>
      </c>
      <c r="AW9" s="464" t="s">
        <v>675</v>
      </c>
      <c r="AX9" s="466" t="s">
        <v>676</v>
      </c>
      <c r="AY9" s="466" t="s">
        <v>677</v>
      </c>
      <c r="AZ9" s="468" t="s">
        <v>678</v>
      </c>
      <c r="BA9" s="466" t="s">
        <v>679</v>
      </c>
      <c r="BB9" s="470" t="s">
        <v>680</v>
      </c>
      <c r="BC9" s="472" t="s">
        <v>681</v>
      </c>
    </row>
    <row r="10" spans="1:55" s="67" customFormat="1" ht="21" thickBot="1">
      <c r="A10" s="147" t="s">
        <v>1</v>
      </c>
      <c r="B10" s="148" t="s">
        <v>2</v>
      </c>
      <c r="C10" s="148" t="s">
        <v>33</v>
      </c>
      <c r="D10" s="149" t="s">
        <v>98</v>
      </c>
      <c r="E10" s="149" t="s">
        <v>35</v>
      </c>
      <c r="F10" s="149" t="s">
        <v>34</v>
      </c>
      <c r="G10" s="640"/>
      <c r="H10" s="150" t="s">
        <v>155</v>
      </c>
      <c r="I10" s="151" t="s">
        <v>222</v>
      </c>
      <c r="J10" s="148" t="s">
        <v>221</v>
      </c>
      <c r="K10" s="151" t="s">
        <v>223</v>
      </c>
      <c r="L10" s="150" t="s">
        <v>135</v>
      </c>
      <c r="M10" s="150" t="s">
        <v>136</v>
      </c>
      <c r="N10" s="619"/>
      <c r="O10" s="620"/>
      <c r="P10" s="614"/>
      <c r="Q10" s="614"/>
      <c r="R10" s="614"/>
      <c r="S10" s="614"/>
      <c r="T10" s="614"/>
      <c r="U10" s="637"/>
      <c r="V10" s="615"/>
      <c r="W10" s="178" t="s">
        <v>162</v>
      </c>
      <c r="X10" s="152" t="s">
        <v>163</v>
      </c>
      <c r="Y10" s="152" t="s">
        <v>164</v>
      </c>
      <c r="Z10" s="616"/>
      <c r="AA10" s="616"/>
      <c r="AB10" s="153" t="s">
        <v>174</v>
      </c>
      <c r="AC10" s="153" t="s">
        <v>184</v>
      </c>
      <c r="AD10" s="153" t="s">
        <v>167</v>
      </c>
      <c r="AE10" s="153" t="s">
        <v>168</v>
      </c>
      <c r="AF10" s="154" t="s">
        <v>169</v>
      </c>
      <c r="AG10" s="618"/>
      <c r="AH10" s="607"/>
      <c r="AI10" s="607"/>
      <c r="AJ10" s="607"/>
      <c r="AK10" s="607"/>
      <c r="AL10" s="607"/>
      <c r="AM10" s="607"/>
      <c r="AN10" s="607"/>
      <c r="AO10" s="609"/>
      <c r="AP10" s="611"/>
      <c r="AQ10" s="613"/>
      <c r="AR10" s="536"/>
      <c r="AS10" s="613"/>
      <c r="AT10" s="155" t="s">
        <v>690</v>
      </c>
      <c r="AU10" s="155" t="s">
        <v>697</v>
      </c>
      <c r="AV10" s="605"/>
      <c r="AW10" s="465"/>
      <c r="AX10" s="467"/>
      <c r="AY10" s="467"/>
      <c r="AZ10" s="469"/>
      <c r="BA10" s="467"/>
      <c r="BB10" s="471"/>
      <c r="BC10" s="473"/>
    </row>
    <row r="11" spans="1:55" ht="134.25" customHeight="1">
      <c r="A11" s="160" t="s">
        <v>26</v>
      </c>
      <c r="B11" s="128" t="s">
        <v>32</v>
      </c>
      <c r="C11" s="228" t="s">
        <v>447</v>
      </c>
      <c r="D11" s="228" t="s">
        <v>448</v>
      </c>
      <c r="E11" s="248" t="s">
        <v>15</v>
      </c>
      <c r="F11" s="248" t="s">
        <v>449</v>
      </c>
      <c r="G11" s="727" t="s">
        <v>118</v>
      </c>
      <c r="H11" s="727" t="s">
        <v>219</v>
      </c>
      <c r="I11" s="849" t="s">
        <v>450</v>
      </c>
      <c r="J11" s="849" t="s">
        <v>451</v>
      </c>
      <c r="K11" s="849" t="s">
        <v>932</v>
      </c>
      <c r="L11" s="921" t="s">
        <v>122</v>
      </c>
      <c r="M11" s="921" t="s">
        <v>140</v>
      </c>
      <c r="N11" s="923" t="s">
        <v>128</v>
      </c>
      <c r="O11" s="910" t="s">
        <v>17</v>
      </c>
      <c r="P11" s="907">
        <f>IF($O11="Muy baja",1,IF($O11="Baja",2,IF($O11="Media",3,IF($O11="Alta",4,IF($O11="Muy alta",5,"")))))</f>
        <v>2</v>
      </c>
      <c r="Q11" s="847">
        <f>IF($O11="Muy baja",20%,IF($O11="Baja",40%,IF($O11="Media",60%,IF($O11="Alta",80%,IF($O11="Muy alta",100%,"")))))</f>
        <v>0.4</v>
      </c>
      <c r="R11" s="727" t="s">
        <v>24</v>
      </c>
      <c r="S11" s="846">
        <f>IF($R11="Leve",1,IF($R11="Menor",2,IF($R11="Moderado",3,IF($R11="Mayor",4,IF($R11="Catastrófico",5,"")))))</f>
        <v>3</v>
      </c>
      <c r="T11" s="847">
        <f>IF($R11="Leve",20%,IF($R11="Menor",40%,IF($R11="Moderado",60%,IF($R11="Mayor",80%,IF($R11="Catastrófico",100%,"")))))</f>
        <v>0.6</v>
      </c>
      <c r="U11" s="846">
        <f t="shared" ref="U11" si="0">IF(OR(P11="",S11=""),"",P11*S11)</f>
        <v>6</v>
      </c>
      <c r="V11" s="839" t="str">
        <f t="shared" ref="V11" si="1">IF(U11="","",IF(U11&lt;=2,"BAJA",IF(U11&lt;=6,"MODERADA",IF(U11&lt;=12,"ALTA","EXTREMA"))))</f>
        <v>MODERADA</v>
      </c>
      <c r="W11" s="230" t="s">
        <v>452</v>
      </c>
      <c r="X11" s="193" t="s">
        <v>453</v>
      </c>
      <c r="Y11" s="253" t="s">
        <v>454</v>
      </c>
      <c r="Z11" s="193" t="s">
        <v>170</v>
      </c>
      <c r="AA11" s="167">
        <f>IF(Z11="","",IF(Z11="Preventivo",25%,IF(Z11="Detectivo",15%,10%)))</f>
        <v>0.25</v>
      </c>
      <c r="AB11" s="168" t="s">
        <v>175</v>
      </c>
      <c r="AC11" s="167">
        <f>IF(AB11="","",IF(AB11="Automático",25%,15%))</f>
        <v>0.15</v>
      </c>
      <c r="AD11" s="168" t="s">
        <v>179</v>
      </c>
      <c r="AE11" s="168" t="s">
        <v>180</v>
      </c>
      <c r="AF11" s="187" t="s">
        <v>183</v>
      </c>
      <c r="AG11" s="197" t="str">
        <f>IF(OR(O11="",Z11="",AB11=""),"",IF(AI11&lt;=20%,"Muy baja",IF(AI11&lt;=40%,"Baja",IF(AI11&lt;=60%,"Media",IF(AI11&lt;=80%,"Alta","Muy alta")))))</f>
        <v>Baja</v>
      </c>
      <c r="AH11" s="161">
        <f>IF($AG11="Muy baja",1,IF($AG11="Baja",2,IF($AG11="Media",3,IF($AG11="Alta",4,IF($AG11="Muy alta",5,"")))))</f>
        <v>2</v>
      </c>
      <c r="AI11" s="170">
        <f>IF(OR($Z11="Preventivo",$Z11="Detectivo"),($Q11-($Q11*($AC11+$AA11))),$Q11)</f>
        <v>0.24</v>
      </c>
      <c r="AJ11" s="170" t="str">
        <f>IF(OR(R11="",Z11="",AB11=""),"",IF(AL11&lt;=20%,"Leve",IF(AL11&lt;=40%,"Menor",IF(AL11&lt;=60%,"Moderado",IF(AL11&lt;=80%,"Mayor","Catastrófico")))))</f>
        <v>Moderado</v>
      </c>
      <c r="AK11" s="161">
        <f>IF($AJ11="Leve",1,IF($AJ11="Menor",2,IF($AJ11="Moderado",3,IF($AJ11="Mayor",4,IF($AJ11="Catastrófico",5,"")))))</f>
        <v>3</v>
      </c>
      <c r="AL11" s="170">
        <f>IF($Z11="Correctivo",($T11-($T11*($AC11+$AA11))),$T11)</f>
        <v>0.6</v>
      </c>
      <c r="AM11" s="171">
        <f>IF(OR(AH11="",AK11=""),"",AH11*AK11)</f>
        <v>6</v>
      </c>
      <c r="AN11" s="840" t="str">
        <f>IF(AM13="","",IF(AM13&lt;=2,"BAJA",IF(AM13&lt;=6,"MODERADA",IF(AM13&lt;=12,"ALTA","EXTREMA"))))</f>
        <v>MODERADA</v>
      </c>
      <c r="AO11" s="841" t="str">
        <f>IF(AN11="","",IF(AN11="Baja","Asumir el Riesgo.",IF(AN11="Moderada","Asumir o reducir el Riesgo.",IF(AN11="Alta","Reducir el Riesgo, Evitar, Compartir o Transferir (pronta atención).",IF(AN11="Extrema","Reducir el Riesgo, Evitar o Compartir (Se requiere acción inmediata).","")))))</f>
        <v>Asumir o reducir el Riesgo.</v>
      </c>
      <c r="AP11" s="309" t="s">
        <v>455</v>
      </c>
      <c r="AQ11" s="182" t="s">
        <v>933</v>
      </c>
      <c r="AR11" s="274">
        <v>3</v>
      </c>
      <c r="AS11" s="285" t="s">
        <v>456</v>
      </c>
      <c r="AT11" s="317">
        <v>44805</v>
      </c>
      <c r="AU11" s="317">
        <v>45169</v>
      </c>
      <c r="AV11" s="318" t="s">
        <v>457</v>
      </c>
      <c r="AW11" s="352">
        <v>44895</v>
      </c>
      <c r="AX11" s="351" t="s">
        <v>794</v>
      </c>
      <c r="AY11" s="354">
        <v>0.5</v>
      </c>
      <c r="AZ11" s="357">
        <f>IF(AY11="","",IF(OR(AR11=0,AR11="",AW11=""),"",(AY11*100%)/AR11))</f>
        <v>0.16666666666666666</v>
      </c>
      <c r="BA11" s="384" t="str">
        <f>IF(AY11="","",IF(AW11&lt;AU11,IF(AZ11=0%,"SIN INICIAR",IF(AZ11=100%,"TERMINADA",IF(AZ11&gt;0%,"EN PROCESO")))))</f>
        <v>EN PROCESO</v>
      </c>
      <c r="BB11" s="413" t="s">
        <v>797</v>
      </c>
      <c r="BC11" s="373" t="s">
        <v>785</v>
      </c>
    </row>
    <row r="12" spans="1:55" ht="134.25" customHeight="1">
      <c r="A12" s="100" t="s">
        <v>26</v>
      </c>
      <c r="B12" s="101" t="s">
        <v>32</v>
      </c>
      <c r="C12" s="103" t="s">
        <v>447</v>
      </c>
      <c r="D12" s="103" t="s">
        <v>448</v>
      </c>
      <c r="E12" s="101" t="s">
        <v>15</v>
      </c>
      <c r="F12" s="101" t="s">
        <v>449</v>
      </c>
      <c r="G12" s="728"/>
      <c r="H12" s="728"/>
      <c r="I12" s="844"/>
      <c r="J12" s="844"/>
      <c r="K12" s="844"/>
      <c r="L12" s="899"/>
      <c r="M12" s="899"/>
      <c r="N12" s="924"/>
      <c r="O12" s="911"/>
      <c r="P12" s="908"/>
      <c r="Q12" s="823"/>
      <c r="R12" s="728"/>
      <c r="S12" s="834"/>
      <c r="T12" s="823"/>
      <c r="U12" s="834"/>
      <c r="V12" s="817"/>
      <c r="W12" s="233" t="s">
        <v>458</v>
      </c>
      <c r="X12" s="103" t="s">
        <v>459</v>
      </c>
      <c r="Y12" s="103" t="s">
        <v>460</v>
      </c>
      <c r="Z12" s="103" t="s">
        <v>170</v>
      </c>
      <c r="AA12" s="111">
        <f t="shared" ref="AA12:AA18" si="2">IF(Z12="","",IF(Z12="Preventivo",25%,IF(Z12="Detectivo",15%,10%)))</f>
        <v>0.25</v>
      </c>
      <c r="AB12" s="112" t="s">
        <v>175</v>
      </c>
      <c r="AC12" s="111">
        <f t="shared" ref="AC12:AC18" si="3">IF(AB12="","",IF(AB12="Automático",25%,15%))</f>
        <v>0.15</v>
      </c>
      <c r="AD12" s="112" t="s">
        <v>179</v>
      </c>
      <c r="AE12" s="112" t="s">
        <v>180</v>
      </c>
      <c r="AF12" s="113" t="s">
        <v>183</v>
      </c>
      <c r="AG12" s="93" t="str">
        <f>IF(OR(O11="",Z12="",AB12=""),"",IF(AI12&lt;=20%,"Muy baja",IF(AI12&lt;=40%,"Baja",IF(AI12&lt;=60%,"Media",IF(AI12&lt;=80%,"Alta","Muy alta")))))</f>
        <v>Baja</v>
      </c>
      <c r="AH12" s="83">
        <f t="shared" ref="AH12:AH18" si="4">IF($AG12="Muy baja",1,IF($AG12="Baja",2,IF($AG12="Media",3,IF($AG12="Alta",4,IF($AG12="Muy alta",5,"")))))</f>
        <v>2</v>
      </c>
      <c r="AI12" s="94">
        <f>IF(OR($Z12="Preventivo",$Z12="Detectivo"),($Q11-($Q11*($AC12+$AA12))),$Q11)</f>
        <v>0.24</v>
      </c>
      <c r="AJ12" s="94" t="str">
        <f>IF(OR(R11="",Z12="",AB12=""),"",IF(AL12&lt;=20%,"Leve",IF(AL12&lt;=40%,"Menor",IF(AL12&lt;=60%,"Moderado",IF(AL12&lt;=80%,"Mayor","Catastrófico")))))</f>
        <v>Moderado</v>
      </c>
      <c r="AK12" s="83">
        <f t="shared" ref="AK12:AK18" si="5">IF($AJ12="Leve",1,IF($AJ12="Menor",2,IF($AJ12="Moderado",3,IF($AJ12="Mayor",4,IF($AJ12="Catastrófico",5,"")))))</f>
        <v>3</v>
      </c>
      <c r="AL12" s="94">
        <f>IF($Z12="Correctivo",($T11-($T11*($AC12+$AA12))),$T11)</f>
        <v>0.6</v>
      </c>
      <c r="AM12" s="95">
        <f t="shared" ref="AM12:AM18" si="6">IF(OR(AH12="",AK12=""),"",AH12*AK12)</f>
        <v>6</v>
      </c>
      <c r="AN12" s="811"/>
      <c r="AO12" s="813"/>
      <c r="AP12" s="286" t="s">
        <v>707</v>
      </c>
      <c r="AQ12" s="310" t="s">
        <v>461</v>
      </c>
      <c r="AR12" s="287">
        <v>4</v>
      </c>
      <c r="AS12" s="310" t="s">
        <v>456</v>
      </c>
      <c r="AT12" s="288">
        <v>44805</v>
      </c>
      <c r="AU12" s="288">
        <v>45169</v>
      </c>
      <c r="AV12" s="319" t="s">
        <v>462</v>
      </c>
      <c r="AW12" s="352">
        <v>44895</v>
      </c>
      <c r="AX12" s="103" t="s">
        <v>795</v>
      </c>
      <c r="AY12" s="355">
        <v>0</v>
      </c>
      <c r="AZ12" s="357">
        <f t="shared" ref="AZ12:AZ15" si="7">IF(AY12="","",IF(OR(AR12=0,AR12="",AW12=""),"",(AY12*100%)/AR12))</f>
        <v>0</v>
      </c>
      <c r="BA12" s="387" t="str">
        <f t="shared" ref="BA12:BA15" si="8">IF(AY12="","",IF(AW12&lt;AU12,IF(AZ12=0%,"SIN INICIAR",IF(AZ12=100%,"TERMINADA",IF(AZ12&gt;0%,"EN PROCESO")))))</f>
        <v>SIN INICIAR</v>
      </c>
      <c r="BB12" s="413" t="s">
        <v>798</v>
      </c>
      <c r="BC12" s="355" t="s">
        <v>785</v>
      </c>
    </row>
    <row r="13" spans="1:55" ht="134.25" customHeight="1">
      <c r="A13" s="100" t="s">
        <v>26</v>
      </c>
      <c r="B13" s="101" t="s">
        <v>32</v>
      </c>
      <c r="C13" s="103" t="s">
        <v>447</v>
      </c>
      <c r="D13" s="103" t="s">
        <v>448</v>
      </c>
      <c r="E13" s="101" t="s">
        <v>15</v>
      </c>
      <c r="F13" s="101" t="s">
        <v>449</v>
      </c>
      <c r="G13" s="730"/>
      <c r="H13" s="730"/>
      <c r="I13" s="845"/>
      <c r="J13" s="845"/>
      <c r="K13" s="845"/>
      <c r="L13" s="922"/>
      <c r="M13" s="922"/>
      <c r="N13" s="925"/>
      <c r="O13" s="926"/>
      <c r="P13" s="909"/>
      <c r="Q13" s="824"/>
      <c r="R13" s="730"/>
      <c r="S13" s="835"/>
      <c r="T13" s="824"/>
      <c r="U13" s="835"/>
      <c r="V13" s="818"/>
      <c r="W13" s="233" t="s">
        <v>463</v>
      </c>
      <c r="X13" s="103" t="s">
        <v>464</v>
      </c>
      <c r="Y13" s="103" t="s">
        <v>465</v>
      </c>
      <c r="Z13" s="103" t="s">
        <v>170</v>
      </c>
      <c r="AA13" s="111">
        <f t="shared" si="2"/>
        <v>0.25</v>
      </c>
      <c r="AB13" s="112" t="s">
        <v>175</v>
      </c>
      <c r="AC13" s="111">
        <f t="shared" si="3"/>
        <v>0.15</v>
      </c>
      <c r="AD13" s="112" t="s">
        <v>179</v>
      </c>
      <c r="AE13" s="112" t="s">
        <v>180</v>
      </c>
      <c r="AF13" s="113" t="s">
        <v>183</v>
      </c>
      <c r="AG13" s="93" t="str">
        <f>IF(OR(O11="",Z13="",AB13=""),"",IF(AI13&lt;=20%,"Muy baja",IF(AI13&lt;=40%,"Baja",IF(AI13&lt;=60%,"Media",IF(AI13&lt;=80%,"Alta","Muy alta")))))</f>
        <v>Baja</v>
      </c>
      <c r="AH13" s="83">
        <f t="shared" si="4"/>
        <v>2</v>
      </c>
      <c r="AI13" s="94">
        <f>IF(OR($Z13="Preventivo",$Z13="Detectivo"),($Q11-($Q11*($AC13+$AA13))),$Q11)</f>
        <v>0.24</v>
      </c>
      <c r="AJ13" s="94" t="str">
        <f>IF(OR(R11="",Z13="",AB13=""),"",IF(AL13&lt;=20%,"Leve",IF(AL13&lt;=40%,"Menor",IF(AL13&lt;=60%,"Moderado",IF(AL13&lt;=80%,"Mayor","Catastrófico")))))</f>
        <v>Moderado</v>
      </c>
      <c r="AK13" s="83">
        <f t="shared" si="5"/>
        <v>3</v>
      </c>
      <c r="AL13" s="94">
        <f>IF($Z13="Correctivo",($T11-($T11*($AC13+$AA13))),$T11)</f>
        <v>0.6</v>
      </c>
      <c r="AM13" s="95">
        <f t="shared" si="6"/>
        <v>6</v>
      </c>
      <c r="AN13" s="812"/>
      <c r="AO13" s="814"/>
      <c r="AP13" s="300" t="s">
        <v>934</v>
      </c>
      <c r="AQ13" s="102" t="s">
        <v>935</v>
      </c>
      <c r="AR13" s="250">
        <v>16</v>
      </c>
      <c r="AS13" s="102" t="s">
        <v>466</v>
      </c>
      <c r="AT13" s="288">
        <v>44805</v>
      </c>
      <c r="AU13" s="288">
        <v>45169</v>
      </c>
      <c r="AV13" s="123" t="s">
        <v>467</v>
      </c>
      <c r="AW13" s="352">
        <v>44895</v>
      </c>
      <c r="AX13" s="349" t="s">
        <v>796</v>
      </c>
      <c r="AY13" s="355">
        <v>3</v>
      </c>
      <c r="AZ13" s="357">
        <f t="shared" si="7"/>
        <v>0.1875</v>
      </c>
      <c r="BA13" s="384" t="str">
        <f t="shared" si="8"/>
        <v>EN PROCESO</v>
      </c>
      <c r="BB13" s="413" t="s">
        <v>936</v>
      </c>
      <c r="BC13" s="355" t="s">
        <v>785</v>
      </c>
    </row>
    <row r="14" spans="1:55" ht="134.25" customHeight="1" thickBot="1">
      <c r="A14" s="100" t="s">
        <v>26</v>
      </c>
      <c r="B14" s="101" t="s">
        <v>32</v>
      </c>
      <c r="C14" s="103" t="s">
        <v>447</v>
      </c>
      <c r="D14" s="103" t="s">
        <v>448</v>
      </c>
      <c r="E14" s="101" t="s">
        <v>15</v>
      </c>
      <c r="F14" s="101" t="s">
        <v>468</v>
      </c>
      <c r="G14" s="101" t="s">
        <v>117</v>
      </c>
      <c r="H14" s="102" t="s">
        <v>219</v>
      </c>
      <c r="I14" s="310" t="s">
        <v>469</v>
      </c>
      <c r="J14" s="310" t="s">
        <v>470</v>
      </c>
      <c r="K14" s="310" t="s">
        <v>471</v>
      </c>
      <c r="L14" s="287" t="s">
        <v>122</v>
      </c>
      <c r="M14" s="287" t="s">
        <v>137</v>
      </c>
      <c r="N14" s="263" t="s">
        <v>128</v>
      </c>
      <c r="O14" s="311" t="s">
        <v>25</v>
      </c>
      <c r="P14" s="312">
        <f t="shared" ref="P14:P15" si="9">IF($O14="Muy baja",1,IF($O14="Baja",2,IF($O14="Media",3,IF($O14="Alta",4,IF($O14="Muy alta",5,"")))))</f>
        <v>4</v>
      </c>
      <c r="Q14" s="106">
        <f t="shared" ref="Q14:Q15" si="10">IF($O14="Muy baja",20%,IF($O14="Baja",40%,IF($O14="Media",60%,IF($O14="Alta",80%,IF($O14="Muy alta",100%,"")))))</f>
        <v>0.8</v>
      </c>
      <c r="R14" s="101" t="s">
        <v>24</v>
      </c>
      <c r="S14" s="105">
        <f t="shared" ref="S14:S15" si="11">IF($R14="Leve",1,IF($R14="Menor",2,IF($R14="Moderado",3,IF($R14="Mayor",4,IF($R14="Catastrófico",5,"")))))</f>
        <v>3</v>
      </c>
      <c r="T14" s="106">
        <f t="shared" ref="T14:T15" si="12">IF($R14="Leve",20%,IF($R14="Menor",40%,IF($R14="Moderado",60%,IF($R14="Mayor",80%,IF($R14="Catastrófico",100%,"")))))</f>
        <v>0.6</v>
      </c>
      <c r="U14" s="105">
        <f t="shared" ref="U14:U15" si="13">IF(OR(P14="",S14=""),"",P14*S14)</f>
        <v>12</v>
      </c>
      <c r="V14" s="107" t="str">
        <f t="shared" ref="V14:V15" si="14">IF(U14="","",IF(U14&lt;=2,"BAJA",IF(U14&lt;=6,"MODERADA",IF(U14&lt;=12,"ALTA","EXTREMA"))))</f>
        <v>ALTA</v>
      </c>
      <c r="W14" s="233" t="s">
        <v>472</v>
      </c>
      <c r="X14" s="103" t="s">
        <v>473</v>
      </c>
      <c r="Y14" s="256" t="s">
        <v>937</v>
      </c>
      <c r="Z14" s="103" t="s">
        <v>170</v>
      </c>
      <c r="AA14" s="111">
        <f t="shared" si="2"/>
        <v>0.25</v>
      </c>
      <c r="AB14" s="112" t="s">
        <v>175</v>
      </c>
      <c r="AC14" s="111">
        <f t="shared" si="3"/>
        <v>0.15</v>
      </c>
      <c r="AD14" s="112" t="s">
        <v>179</v>
      </c>
      <c r="AE14" s="112" t="s">
        <v>180</v>
      </c>
      <c r="AF14" s="113" t="s">
        <v>183</v>
      </c>
      <c r="AG14" s="93" t="str">
        <f t="shared" ref="AG14:AG15" si="15">IF(OR(O14="",Z14="",AB14=""),"",IF(AI14&lt;=20%,"Muy baja",IF(AI14&lt;=40%,"Baja",IF(AI14&lt;=60%,"Media",IF(AI14&lt;=80%,"Alta","Muy alta")))))</f>
        <v>Media</v>
      </c>
      <c r="AH14" s="83">
        <f t="shared" si="4"/>
        <v>3</v>
      </c>
      <c r="AI14" s="94">
        <f t="shared" ref="AI14:AI16" si="16">IF(OR($Z14="Preventivo",$Z14="Detectivo"),($Q14-($Q14*($AC14+$AA14))),$Q14)</f>
        <v>0.48</v>
      </c>
      <c r="AJ14" s="94" t="str">
        <f t="shared" ref="AJ14:AJ15" si="17">IF(OR(R14="",Z14="",AB14=""),"",IF(AL14&lt;=20%,"Leve",IF(AL14&lt;=40%,"Menor",IF(AL14&lt;=60%,"Moderado",IF(AL14&lt;=80%,"Mayor","Catastrófico")))))</f>
        <v>Moderado</v>
      </c>
      <c r="AK14" s="83">
        <f t="shared" si="5"/>
        <v>3</v>
      </c>
      <c r="AL14" s="94">
        <f t="shared" ref="AL14:AL16" si="18">IF($Z14="Correctivo",($T14-($T14*($AC14+$AA14))),$T14)</f>
        <v>0.6</v>
      </c>
      <c r="AM14" s="95">
        <f t="shared" si="6"/>
        <v>9</v>
      </c>
      <c r="AN14" s="96" t="str">
        <f t="shared" ref="AN14:AN15" si="19">IF(AM14="","",IF(AM14&lt;=2,"BAJA",IF(AM14&lt;=6,"MODERADA",IF(AM14&lt;=12,"ALTA","EXTREMA"))))</f>
        <v>ALTA</v>
      </c>
      <c r="AO14" s="97" t="str">
        <f t="shared" ref="AO14:AO15" si="20">IF(AN14="","",IF(AN14="Baja","Asumir el Riesgo.",IF(AN14="Moderada","Asumir o reducir el Riesgo.",IF(AN14="Alta","Reducir el Riesgo, Evitar, Compartir o Transferir (pronta atención).",IF(AN14="Extrema","Reducir el Riesgo, Evitar o Compartir (Se requiere acción inmediata).","")))))</f>
        <v>Reducir el Riesgo, Evitar, Compartir o Transferir (pronta atención).</v>
      </c>
      <c r="AP14" s="313" t="s">
        <v>474</v>
      </c>
      <c r="AQ14" s="310" t="s">
        <v>475</v>
      </c>
      <c r="AR14" s="287">
        <v>2</v>
      </c>
      <c r="AS14" s="310" t="s">
        <v>466</v>
      </c>
      <c r="AT14" s="289">
        <v>44805</v>
      </c>
      <c r="AU14" s="289">
        <v>45169</v>
      </c>
      <c r="AV14" s="319" t="s">
        <v>476</v>
      </c>
      <c r="AW14" s="352">
        <v>44895</v>
      </c>
      <c r="AX14" s="103" t="s">
        <v>795</v>
      </c>
      <c r="AY14" s="355">
        <v>0.3</v>
      </c>
      <c r="AZ14" s="357">
        <f t="shared" si="7"/>
        <v>0.15</v>
      </c>
      <c r="BA14" s="388" t="str">
        <f t="shared" si="8"/>
        <v>EN PROCESO</v>
      </c>
      <c r="BB14" s="413" t="s">
        <v>938</v>
      </c>
      <c r="BC14" s="355" t="s">
        <v>785</v>
      </c>
    </row>
    <row r="15" spans="1:55" ht="91.8">
      <c r="A15" s="100" t="s">
        <v>26</v>
      </c>
      <c r="B15" s="101" t="s">
        <v>32</v>
      </c>
      <c r="C15" s="103" t="s">
        <v>447</v>
      </c>
      <c r="D15" s="103" t="s">
        <v>448</v>
      </c>
      <c r="E15" s="101" t="s">
        <v>15</v>
      </c>
      <c r="F15" s="101" t="s">
        <v>477</v>
      </c>
      <c r="G15" s="731" t="s">
        <v>118</v>
      </c>
      <c r="H15" s="731" t="s">
        <v>219</v>
      </c>
      <c r="I15" s="779" t="s">
        <v>478</v>
      </c>
      <c r="J15" s="779" t="s">
        <v>479</v>
      </c>
      <c r="K15" s="843" t="s">
        <v>480</v>
      </c>
      <c r="L15" s="898" t="s">
        <v>122</v>
      </c>
      <c r="M15" s="731" t="s">
        <v>140</v>
      </c>
      <c r="N15" s="836" t="s">
        <v>133</v>
      </c>
      <c r="O15" s="910" t="s">
        <v>17</v>
      </c>
      <c r="P15" s="913">
        <f t="shared" si="9"/>
        <v>2</v>
      </c>
      <c r="Q15" s="801">
        <f t="shared" si="10"/>
        <v>0.4</v>
      </c>
      <c r="R15" s="731" t="s">
        <v>24</v>
      </c>
      <c r="S15" s="799">
        <f t="shared" si="11"/>
        <v>3</v>
      </c>
      <c r="T15" s="801">
        <f t="shared" si="12"/>
        <v>0.6</v>
      </c>
      <c r="U15" s="799">
        <f t="shared" si="13"/>
        <v>6</v>
      </c>
      <c r="V15" s="803" t="str">
        <f t="shared" si="14"/>
        <v>MODERADA</v>
      </c>
      <c r="W15" s="233" t="s">
        <v>481</v>
      </c>
      <c r="X15" s="103" t="s">
        <v>482</v>
      </c>
      <c r="Y15" s="256" t="s">
        <v>483</v>
      </c>
      <c r="Z15" s="103" t="s">
        <v>170</v>
      </c>
      <c r="AA15" s="111">
        <f t="shared" si="2"/>
        <v>0.25</v>
      </c>
      <c r="AB15" s="112" t="s">
        <v>175</v>
      </c>
      <c r="AC15" s="111">
        <f t="shared" si="3"/>
        <v>0.15</v>
      </c>
      <c r="AD15" s="112" t="s">
        <v>179</v>
      </c>
      <c r="AE15" s="112" t="s">
        <v>180</v>
      </c>
      <c r="AF15" s="113" t="s">
        <v>183</v>
      </c>
      <c r="AG15" s="93" t="str">
        <f t="shared" si="15"/>
        <v>Baja</v>
      </c>
      <c r="AH15" s="83">
        <f t="shared" si="4"/>
        <v>2</v>
      </c>
      <c r="AI15" s="94">
        <f t="shared" si="16"/>
        <v>0.24</v>
      </c>
      <c r="AJ15" s="94" t="str">
        <f t="shared" si="17"/>
        <v>Moderado</v>
      </c>
      <c r="AK15" s="83">
        <f t="shared" si="5"/>
        <v>3</v>
      </c>
      <c r="AL15" s="94">
        <f t="shared" si="18"/>
        <v>0.6</v>
      </c>
      <c r="AM15" s="95">
        <f t="shared" si="6"/>
        <v>6</v>
      </c>
      <c r="AN15" s="805" t="str">
        <f t="shared" si="19"/>
        <v>MODERADA</v>
      </c>
      <c r="AO15" s="807" t="str">
        <f t="shared" si="20"/>
        <v>Asumir o reducir el Riesgo.</v>
      </c>
      <c r="AP15" s="904" t="s">
        <v>484</v>
      </c>
      <c r="AQ15" s="843" t="s">
        <v>485</v>
      </c>
      <c r="AR15" s="898">
        <v>8</v>
      </c>
      <c r="AS15" s="898" t="s">
        <v>466</v>
      </c>
      <c r="AT15" s="901">
        <v>44805</v>
      </c>
      <c r="AU15" s="901">
        <v>45169</v>
      </c>
      <c r="AV15" s="809" t="s">
        <v>486</v>
      </c>
      <c r="AW15" s="777">
        <v>44895</v>
      </c>
      <c r="AX15" s="779" t="s">
        <v>796</v>
      </c>
      <c r="AY15" s="775">
        <v>4</v>
      </c>
      <c r="AZ15" s="781">
        <f t="shared" si="7"/>
        <v>0.5</v>
      </c>
      <c r="BA15" s="783" t="str">
        <f t="shared" si="8"/>
        <v>EN PROCESO</v>
      </c>
      <c r="BB15" s="915" t="s">
        <v>939</v>
      </c>
      <c r="BC15" s="775" t="s">
        <v>785</v>
      </c>
    </row>
    <row r="16" spans="1:55" ht="91.8">
      <c r="A16" s="100" t="s">
        <v>26</v>
      </c>
      <c r="B16" s="101" t="s">
        <v>32</v>
      </c>
      <c r="C16" s="103" t="s">
        <v>447</v>
      </c>
      <c r="D16" s="103" t="s">
        <v>448</v>
      </c>
      <c r="E16" s="101" t="s">
        <v>15</v>
      </c>
      <c r="F16" s="101" t="s">
        <v>477</v>
      </c>
      <c r="G16" s="728"/>
      <c r="H16" s="728"/>
      <c r="I16" s="842"/>
      <c r="J16" s="842"/>
      <c r="K16" s="844"/>
      <c r="L16" s="899"/>
      <c r="M16" s="728"/>
      <c r="N16" s="820"/>
      <c r="O16" s="911"/>
      <c r="P16" s="908"/>
      <c r="Q16" s="823"/>
      <c r="R16" s="728"/>
      <c r="S16" s="834"/>
      <c r="T16" s="823"/>
      <c r="U16" s="834"/>
      <c r="V16" s="817"/>
      <c r="W16" s="233" t="s">
        <v>458</v>
      </c>
      <c r="X16" s="103" t="s">
        <v>487</v>
      </c>
      <c r="Y16" s="103" t="s">
        <v>488</v>
      </c>
      <c r="Z16" s="103" t="s">
        <v>170</v>
      </c>
      <c r="AA16" s="111">
        <f t="shared" si="2"/>
        <v>0.25</v>
      </c>
      <c r="AB16" s="112" t="s">
        <v>175</v>
      </c>
      <c r="AC16" s="111">
        <f t="shared" si="3"/>
        <v>0.15</v>
      </c>
      <c r="AD16" s="112" t="s">
        <v>179</v>
      </c>
      <c r="AE16" s="112" t="s">
        <v>180</v>
      </c>
      <c r="AF16" s="113" t="s">
        <v>183</v>
      </c>
      <c r="AG16" s="93" t="str">
        <f>IF(OR(O15="",Z16="",AB16=""),"",IF(AI16&lt;=20%,"Muy baja",IF(AI16&lt;=40%,"Baja",IF(AI16&lt;=60%,"Media",IF(AI16&lt;=80%,"Alta","Muy alta")))))</f>
        <v>Muy baja</v>
      </c>
      <c r="AH16" s="83">
        <f t="shared" si="4"/>
        <v>1</v>
      </c>
      <c r="AI16" s="94">
        <f t="shared" si="16"/>
        <v>0</v>
      </c>
      <c r="AJ16" s="94" t="str">
        <f>IF(OR(R15="",Z16="",AB16=""),"",IF(AL16&lt;=20%,"Leve",IF(AL16&lt;=40%,"Menor",IF(AL16&lt;=60%,"Moderado",IF(AL16&lt;=80%,"Mayor","Catastrófico")))))</f>
        <v>Leve</v>
      </c>
      <c r="AK16" s="83">
        <f t="shared" si="5"/>
        <v>1</v>
      </c>
      <c r="AL16" s="94">
        <f t="shared" si="18"/>
        <v>0</v>
      </c>
      <c r="AM16" s="95">
        <f t="shared" si="6"/>
        <v>1</v>
      </c>
      <c r="AN16" s="811"/>
      <c r="AO16" s="813"/>
      <c r="AP16" s="905"/>
      <c r="AQ16" s="844"/>
      <c r="AR16" s="899"/>
      <c r="AS16" s="899"/>
      <c r="AT16" s="899"/>
      <c r="AU16" s="899"/>
      <c r="AV16" s="902"/>
      <c r="AW16" s="918"/>
      <c r="AX16" s="842"/>
      <c r="AY16" s="868"/>
      <c r="AZ16" s="919"/>
      <c r="BA16" s="920"/>
      <c r="BB16" s="916"/>
      <c r="BC16" s="868"/>
    </row>
    <row r="17" spans="1:55" ht="91.8">
      <c r="A17" s="100" t="s">
        <v>26</v>
      </c>
      <c r="B17" s="101" t="s">
        <v>32</v>
      </c>
      <c r="C17" s="103" t="s">
        <v>447</v>
      </c>
      <c r="D17" s="103" t="s">
        <v>448</v>
      </c>
      <c r="E17" s="101" t="s">
        <v>15</v>
      </c>
      <c r="F17" s="101" t="s">
        <v>477</v>
      </c>
      <c r="G17" s="728"/>
      <c r="H17" s="728"/>
      <c r="I17" s="842"/>
      <c r="J17" s="842"/>
      <c r="K17" s="844"/>
      <c r="L17" s="899"/>
      <c r="M17" s="728"/>
      <c r="N17" s="820"/>
      <c r="O17" s="911"/>
      <c r="P17" s="908"/>
      <c r="Q17" s="823"/>
      <c r="R17" s="728"/>
      <c r="S17" s="834"/>
      <c r="T17" s="823"/>
      <c r="U17" s="834"/>
      <c r="V17" s="817"/>
      <c r="W17" s="233" t="s">
        <v>458</v>
      </c>
      <c r="X17" s="103" t="s">
        <v>489</v>
      </c>
      <c r="Y17" s="103" t="s">
        <v>490</v>
      </c>
      <c r="Z17" s="103" t="s">
        <v>170</v>
      </c>
      <c r="AA17" s="111">
        <f t="shared" si="2"/>
        <v>0.25</v>
      </c>
      <c r="AB17" s="112" t="s">
        <v>175</v>
      </c>
      <c r="AC17" s="111">
        <f t="shared" si="3"/>
        <v>0.15</v>
      </c>
      <c r="AD17" s="112" t="s">
        <v>179</v>
      </c>
      <c r="AE17" s="112" t="s">
        <v>180</v>
      </c>
      <c r="AF17" s="113" t="s">
        <v>183</v>
      </c>
      <c r="AG17" s="93" t="str">
        <f>IF(OR(O15="",Z17="",AB17=""),"",IF(AI17&lt;=20%,"Muy baja",IF(AI17&lt;=40%,"Baja",IF(AI17&lt;=60%,"Media",IF(AI17&lt;=80%,"Alta","Muy alta")))))</f>
        <v>Baja</v>
      </c>
      <c r="AH17" s="83">
        <f t="shared" si="4"/>
        <v>2</v>
      </c>
      <c r="AI17" s="94">
        <f>IF(OR($Z17="Preventivo",$Z17="Detectivo"),($Q15-($Q15*($AC17+$AA17))),$Q15)</f>
        <v>0.24</v>
      </c>
      <c r="AJ17" s="94" t="str">
        <f>IF(OR(R15="",Z17="",AB17=""),"",IF(AL17&lt;=20%,"Leve",IF(AL17&lt;=40%,"Menor",IF(AL17&lt;=60%,"Moderado",IF(AL17&lt;=80%,"Mayor","Catastrófico")))))</f>
        <v>Moderado</v>
      </c>
      <c r="AK17" s="83">
        <f t="shared" si="5"/>
        <v>3</v>
      </c>
      <c r="AL17" s="94">
        <f>IF($Z17="Correctivo",($T15-($T15*($AC17+$AA17))),$T15)</f>
        <v>0.6</v>
      </c>
      <c r="AM17" s="95">
        <f t="shared" si="6"/>
        <v>6</v>
      </c>
      <c r="AN17" s="811"/>
      <c r="AO17" s="813"/>
      <c r="AP17" s="905"/>
      <c r="AQ17" s="844"/>
      <c r="AR17" s="899"/>
      <c r="AS17" s="899"/>
      <c r="AT17" s="899"/>
      <c r="AU17" s="899"/>
      <c r="AV17" s="902"/>
      <c r="AW17" s="918"/>
      <c r="AX17" s="842"/>
      <c r="AY17" s="868"/>
      <c r="AZ17" s="919"/>
      <c r="BA17" s="920"/>
      <c r="BB17" s="916"/>
      <c r="BC17" s="868"/>
    </row>
    <row r="18" spans="1:55" ht="92.4" thickBot="1">
      <c r="A18" s="235" t="s">
        <v>26</v>
      </c>
      <c r="B18" s="236" t="s">
        <v>32</v>
      </c>
      <c r="C18" s="237" t="s">
        <v>447</v>
      </c>
      <c r="D18" s="237" t="s">
        <v>448</v>
      </c>
      <c r="E18" s="236" t="s">
        <v>15</v>
      </c>
      <c r="F18" s="236" t="s">
        <v>477</v>
      </c>
      <c r="G18" s="821"/>
      <c r="H18" s="821"/>
      <c r="I18" s="822"/>
      <c r="J18" s="822"/>
      <c r="K18" s="897"/>
      <c r="L18" s="900"/>
      <c r="M18" s="821"/>
      <c r="N18" s="837"/>
      <c r="O18" s="912"/>
      <c r="P18" s="914"/>
      <c r="Q18" s="802"/>
      <c r="R18" s="821"/>
      <c r="S18" s="800"/>
      <c r="T18" s="802"/>
      <c r="U18" s="800"/>
      <c r="V18" s="804"/>
      <c r="W18" s="314" t="s">
        <v>458</v>
      </c>
      <c r="X18" s="315" t="s">
        <v>491</v>
      </c>
      <c r="Y18" s="315" t="s">
        <v>940</v>
      </c>
      <c r="Z18" s="239" t="s">
        <v>170</v>
      </c>
      <c r="AA18" s="240">
        <f t="shared" si="2"/>
        <v>0.25</v>
      </c>
      <c r="AB18" s="241" t="s">
        <v>175</v>
      </c>
      <c r="AC18" s="240">
        <f t="shared" si="3"/>
        <v>0.15</v>
      </c>
      <c r="AD18" s="241" t="s">
        <v>179</v>
      </c>
      <c r="AE18" s="241" t="s">
        <v>180</v>
      </c>
      <c r="AF18" s="242" t="s">
        <v>183</v>
      </c>
      <c r="AG18" s="243" t="str">
        <f>IF(OR(O15="",Z18="",AB18=""),"",IF(AI18&lt;=20%,"Muy baja",IF(AI18&lt;=40%,"Baja",IF(AI18&lt;=60%,"Media",IF(AI18&lt;=80%,"Alta","Muy alta")))))</f>
        <v>Baja</v>
      </c>
      <c r="AH18" s="244">
        <f t="shared" si="4"/>
        <v>2</v>
      </c>
      <c r="AI18" s="245">
        <f>IF(OR($Z18="Preventivo",$Z18="Detectivo"),($Q15-($Q15*($AC18+$AA18))),$Q15)</f>
        <v>0.24</v>
      </c>
      <c r="AJ18" s="245" t="str">
        <f>IF(OR(R15="",Z18="",AB18=""),"",IF(AL18&lt;=20%,"Leve",IF(AL18&lt;=40%,"Menor",IF(AL18&lt;=60%,"Moderado",IF(AL18&lt;=80%,"Mayor","Catastrófico")))))</f>
        <v>Moderado</v>
      </c>
      <c r="AK18" s="244">
        <f t="shared" si="5"/>
        <v>3</v>
      </c>
      <c r="AL18" s="245">
        <f>IF($Z18="Correctivo",($T15-($T15*($AC18+$AA18))),$T15)</f>
        <v>0.6</v>
      </c>
      <c r="AM18" s="246">
        <f t="shared" si="6"/>
        <v>6</v>
      </c>
      <c r="AN18" s="806"/>
      <c r="AO18" s="808"/>
      <c r="AP18" s="906"/>
      <c r="AQ18" s="897"/>
      <c r="AR18" s="900"/>
      <c r="AS18" s="900"/>
      <c r="AT18" s="900"/>
      <c r="AU18" s="900"/>
      <c r="AV18" s="903"/>
      <c r="AW18" s="778"/>
      <c r="AX18" s="780"/>
      <c r="AY18" s="776"/>
      <c r="AZ18" s="782"/>
      <c r="BA18" s="784"/>
      <c r="BB18" s="917"/>
      <c r="BC18" s="776"/>
    </row>
    <row r="19" spans="1:55">
      <c r="C19" s="316"/>
      <c r="D19" s="316"/>
    </row>
  </sheetData>
  <mergeCells count="102">
    <mergeCell ref="A9:F9"/>
    <mergeCell ref="G9:G10"/>
    <mergeCell ref="H9:K9"/>
    <mergeCell ref="AJ9:AJ10"/>
    <mergeCell ref="AK9:AK10"/>
    <mergeCell ref="AL9:AL10"/>
    <mergeCell ref="AY15:AY18"/>
    <mergeCell ref="AZ15:AZ18"/>
    <mergeCell ref="BA15:BA18"/>
    <mergeCell ref="AB9:AF9"/>
    <mergeCell ref="AH9:AH10"/>
    <mergeCell ref="AI9:AI10"/>
    <mergeCell ref="AV9:AV10"/>
    <mergeCell ref="G11:G13"/>
    <mergeCell ref="H11:H13"/>
    <mergeCell ref="I11:I13"/>
    <mergeCell ref="J11:J13"/>
    <mergeCell ref="K11:K13"/>
    <mergeCell ref="L11:L13"/>
    <mergeCell ref="M11:M13"/>
    <mergeCell ref="N11:N13"/>
    <mergeCell ref="O11:O13"/>
    <mergeCell ref="AN9:AN10"/>
    <mergeCell ref="AO9:AO10"/>
    <mergeCell ref="BB15:BB18"/>
    <mergeCell ref="BC15:BC18"/>
    <mergeCell ref="A1:B4"/>
    <mergeCell ref="AR9:AR10"/>
    <mergeCell ref="AR15:AR18"/>
    <mergeCell ref="AW15:AW18"/>
    <mergeCell ref="AX15:AX18"/>
    <mergeCell ref="AG8:AO8"/>
    <mergeCell ref="AP8:AV8"/>
    <mergeCell ref="C1:AC4"/>
    <mergeCell ref="AD1:AE4"/>
    <mergeCell ref="AF1:AG4"/>
    <mergeCell ref="AH1:BB4"/>
    <mergeCell ref="O9:O10"/>
    <mergeCell ref="A6:B6"/>
    <mergeCell ref="A8:N8"/>
    <mergeCell ref="O8:V8"/>
    <mergeCell ref="W8:AF8"/>
    <mergeCell ref="T9:T10"/>
    <mergeCell ref="U9:U10"/>
    <mergeCell ref="V9:V10"/>
    <mergeCell ref="W9:Y9"/>
    <mergeCell ref="Z9:Z10"/>
    <mergeCell ref="AA9:AA10"/>
    <mergeCell ref="AP9:AP10"/>
    <mergeCell ref="AQ9:AQ10"/>
    <mergeCell ref="AS9:AS10"/>
    <mergeCell ref="L9:M9"/>
    <mergeCell ref="N9:N10"/>
    <mergeCell ref="AM9:AM10"/>
    <mergeCell ref="AT9:AU9"/>
    <mergeCell ref="AG9:AG10"/>
    <mergeCell ref="P9:P10"/>
    <mergeCell ref="Q9:Q10"/>
    <mergeCell ref="R9:R10"/>
    <mergeCell ref="S9:S10"/>
    <mergeCell ref="S15:S18"/>
    <mergeCell ref="V11:V13"/>
    <mergeCell ref="AN11:AN13"/>
    <mergeCell ref="AO11:AO13"/>
    <mergeCell ref="G15:G18"/>
    <mergeCell ref="H15:H18"/>
    <mergeCell ref="I15:I18"/>
    <mergeCell ref="J15:J18"/>
    <mergeCell ref="K15:K18"/>
    <mergeCell ref="L15:L18"/>
    <mergeCell ref="M15:M18"/>
    <mergeCell ref="P11:P13"/>
    <mergeCell ref="Q11:Q13"/>
    <mergeCell ref="R11:R13"/>
    <mergeCell ref="S11:S13"/>
    <mergeCell ref="T11:T13"/>
    <mergeCell ref="N15:N18"/>
    <mergeCell ref="O15:O18"/>
    <mergeCell ref="P15:P18"/>
    <mergeCell ref="Q15:Q18"/>
    <mergeCell ref="R15:R18"/>
    <mergeCell ref="U11:U13"/>
    <mergeCell ref="AQ15:AQ18"/>
    <mergeCell ref="AS15:AS18"/>
    <mergeCell ref="AU15:AU18"/>
    <mergeCell ref="AV15:AV18"/>
    <mergeCell ref="T15:T18"/>
    <mergeCell ref="U15:U18"/>
    <mergeCell ref="V15:V18"/>
    <mergeCell ref="AN15:AN18"/>
    <mergeCell ref="AO15:AO18"/>
    <mergeCell ref="AP15:AP18"/>
    <mergeCell ref="AT15:AT18"/>
    <mergeCell ref="BC1:BC4"/>
    <mergeCell ref="AW8:BC8"/>
    <mergeCell ref="AW9:AW10"/>
    <mergeCell ref="AX9:AX10"/>
    <mergeCell ref="AY9:AY10"/>
    <mergeCell ref="AZ9:AZ10"/>
    <mergeCell ref="BA9:BA10"/>
    <mergeCell ref="BB9:BB10"/>
    <mergeCell ref="BC9:BC10"/>
  </mergeCells>
  <conditionalFormatting sqref="V14:V16 V11">
    <cfRule type="containsText" dxfId="49" priority="57" operator="containsText" text="ALTA">
      <formula>NOT(ISERROR(SEARCH("ALTA",V11)))</formula>
    </cfRule>
    <cfRule type="containsText" dxfId="48" priority="58" operator="containsText" text="EXTREMA">
      <formula>NOT(ISERROR(SEARCH("EXTREMA",V11)))</formula>
    </cfRule>
    <cfRule type="containsText" dxfId="47" priority="59" operator="containsText" text="ALTA">
      <formula>NOT(ISERROR(SEARCH("ALTA",V11)))</formula>
    </cfRule>
    <cfRule type="containsText" dxfId="46" priority="60" operator="containsText" text="MODERADA">
      <formula>NOT(ISERROR(SEARCH("MODERADA",V11)))</formula>
    </cfRule>
    <cfRule type="containsText" dxfId="45" priority="61" operator="containsText" text="BAJA">
      <formula>NOT(ISERROR(SEARCH("BAJA",V11)))</formula>
    </cfRule>
    <cfRule type="colorScale" priority="62">
      <colorScale>
        <cfvo type="num" val="1"/>
        <cfvo type="num" val="2"/>
        <cfvo type="num" val="5"/>
        <color rgb="FFF8696B"/>
        <color rgb="FFFFEB84"/>
        <color rgb="FF63BE7B"/>
      </colorScale>
    </cfRule>
    <cfRule type="colorScale" priority="63">
      <colorScale>
        <cfvo type="min"/>
        <cfvo type="percentile" val="50"/>
        <cfvo type="max"/>
        <color rgb="FFF8696B"/>
        <color rgb="FFFFEB84"/>
        <color rgb="FF63BE7B"/>
      </colorScale>
    </cfRule>
  </conditionalFormatting>
  <conditionalFormatting sqref="V14:V16 V11">
    <cfRule type="containsText" dxfId="44" priority="64" operator="containsText" text="ALTA">
      <formula>NOT(ISERROR(SEARCH("ALTA",V11)))</formula>
    </cfRule>
    <cfRule type="containsText" dxfId="43" priority="65" operator="containsText" text="EXTREMA">
      <formula>NOT(ISERROR(SEARCH("EXTREMA",V11)))</formula>
    </cfRule>
    <cfRule type="containsText" dxfId="42" priority="66" operator="containsText" text="ALTA">
      <formula>NOT(ISERROR(SEARCH("ALTA",V11)))</formula>
    </cfRule>
    <cfRule type="containsText" dxfId="41" priority="67" operator="containsText" text="MODERADA">
      <formula>NOT(ISERROR(SEARCH("MODERADA",V11)))</formula>
    </cfRule>
    <cfRule type="containsText" dxfId="40" priority="68" operator="containsText" text="BAJA">
      <formula>NOT(ISERROR(SEARCH("BAJA",V11)))</formula>
    </cfRule>
    <cfRule type="colorScale" priority="69">
      <colorScale>
        <cfvo type="num" val="1"/>
        <cfvo type="num" val="2"/>
        <cfvo type="num" val="5"/>
        <color rgb="FFF8696B"/>
        <color rgb="FFFFEB84"/>
        <color rgb="FF63BE7B"/>
      </colorScale>
    </cfRule>
    <cfRule type="colorScale" priority="70">
      <colorScale>
        <cfvo type="min"/>
        <cfvo type="percentile" val="50"/>
        <cfvo type="max"/>
        <color rgb="FFF8696B"/>
        <color rgb="FFFFEB84"/>
        <color rgb="FF63BE7B"/>
      </colorScale>
    </cfRule>
  </conditionalFormatting>
  <conditionalFormatting sqref="AN14:AN16 AN11">
    <cfRule type="containsText" dxfId="39" priority="43" operator="containsText" text="ALTA">
      <formula>NOT(ISERROR(SEARCH("ALTA",AN11)))</formula>
    </cfRule>
    <cfRule type="containsText" dxfId="38" priority="44" operator="containsText" text="EXTREMA">
      <formula>NOT(ISERROR(SEARCH("EXTREMA",AN11)))</formula>
    </cfRule>
    <cfRule type="containsText" dxfId="37" priority="45" operator="containsText" text="ALTA">
      <formula>NOT(ISERROR(SEARCH("ALTA",AN11)))</formula>
    </cfRule>
    <cfRule type="containsText" dxfId="36" priority="46" operator="containsText" text="MODERADA">
      <formula>NOT(ISERROR(SEARCH("MODERADA",AN11)))</formula>
    </cfRule>
    <cfRule type="containsText" dxfId="35" priority="47" operator="containsText" text="BAJA">
      <formula>NOT(ISERROR(SEARCH("BAJA",AN11)))</formula>
    </cfRule>
    <cfRule type="colorScale" priority="48">
      <colorScale>
        <cfvo type="num" val="1"/>
        <cfvo type="num" val="2"/>
        <cfvo type="num" val="5"/>
        <color rgb="FFF8696B"/>
        <color rgb="FFFFEB84"/>
        <color rgb="FF63BE7B"/>
      </colorScale>
    </cfRule>
    <cfRule type="colorScale" priority="49">
      <colorScale>
        <cfvo type="min"/>
        <cfvo type="percentile" val="50"/>
        <cfvo type="max"/>
        <color rgb="FFF8696B"/>
        <color rgb="FFFFEB84"/>
        <color rgb="FF63BE7B"/>
      </colorScale>
    </cfRule>
  </conditionalFormatting>
  <conditionalFormatting sqref="AN14:AN16 AN11">
    <cfRule type="containsText" dxfId="34" priority="50" operator="containsText" text="ALTA">
      <formula>NOT(ISERROR(SEARCH("ALTA",AN11)))</formula>
    </cfRule>
    <cfRule type="containsText" dxfId="33" priority="51" operator="containsText" text="EXTREMA">
      <formula>NOT(ISERROR(SEARCH("EXTREMA",AN11)))</formula>
    </cfRule>
    <cfRule type="containsText" dxfId="32" priority="52" operator="containsText" text="ALTA">
      <formula>NOT(ISERROR(SEARCH("ALTA",AN11)))</formula>
    </cfRule>
    <cfRule type="containsText" dxfId="31" priority="53" operator="containsText" text="MODERADA">
      <formula>NOT(ISERROR(SEARCH("MODERADA",AN11)))</formula>
    </cfRule>
    <cfRule type="containsText" dxfId="30" priority="54" operator="containsText" text="BAJA">
      <formula>NOT(ISERROR(SEARCH("BAJA",AN11)))</formula>
    </cfRule>
    <cfRule type="colorScale" priority="55">
      <colorScale>
        <cfvo type="num" val="1"/>
        <cfvo type="num" val="2"/>
        <cfvo type="num" val="5"/>
        <color rgb="FFF8696B"/>
        <color rgb="FFFFEB84"/>
        <color rgb="FF63BE7B"/>
      </colorScale>
    </cfRule>
    <cfRule type="colorScale" priority="56">
      <colorScale>
        <cfvo type="min"/>
        <cfvo type="percentile" val="50"/>
        <cfvo type="max"/>
        <color rgb="FFF8696B"/>
        <color rgb="FFFFEB84"/>
        <color rgb="FF63BE7B"/>
      </colorScale>
    </cfRule>
  </conditionalFormatting>
  <conditionalFormatting sqref="O11">
    <cfRule type="containsText" dxfId="29" priority="29" operator="containsText" text="ALTA">
      <formula>NOT(ISERROR(SEARCH("ALTA",O11)))</formula>
    </cfRule>
    <cfRule type="containsText" dxfId="28" priority="30" operator="containsText" text="EXTREMA">
      <formula>NOT(ISERROR(SEARCH("EXTREMA",O11)))</formula>
    </cfRule>
    <cfRule type="containsText" dxfId="27" priority="31" operator="containsText" text="ALTA">
      <formula>NOT(ISERROR(SEARCH("ALTA",O11)))</formula>
    </cfRule>
    <cfRule type="containsText" dxfId="26" priority="32" operator="containsText" text="MODERADA">
      <formula>NOT(ISERROR(SEARCH("MODERADA",O11)))</formula>
    </cfRule>
    <cfRule type="containsText" dxfId="25" priority="33" operator="containsText" text="BAJA">
      <formula>NOT(ISERROR(SEARCH("BAJA",O11)))</formula>
    </cfRule>
    <cfRule type="colorScale" priority="34">
      <colorScale>
        <cfvo type="num" val="1"/>
        <cfvo type="num" val="2"/>
        <cfvo type="num" val="5"/>
        <color rgb="FFF8696B"/>
        <color rgb="FFFFEB84"/>
        <color rgb="FF63BE7B"/>
      </colorScale>
    </cfRule>
    <cfRule type="colorScale" priority="35">
      <colorScale>
        <cfvo type="min"/>
        <cfvo type="percentile" val="50"/>
        <cfvo type="max"/>
        <color rgb="FFF8696B"/>
        <color rgb="FFFFEB84"/>
        <color rgb="FF63BE7B"/>
      </colorScale>
    </cfRule>
  </conditionalFormatting>
  <conditionalFormatting sqref="O11">
    <cfRule type="containsText" dxfId="24" priority="36" operator="containsText" text="ALTA">
      <formula>NOT(ISERROR(SEARCH("ALTA",O11)))</formula>
    </cfRule>
    <cfRule type="containsText" dxfId="23" priority="37" operator="containsText" text="EXTREMA">
      <formula>NOT(ISERROR(SEARCH("EXTREMA",O11)))</formula>
    </cfRule>
    <cfRule type="containsText" dxfId="22" priority="38" operator="containsText" text="ALTA">
      <formula>NOT(ISERROR(SEARCH("ALTA",O11)))</formula>
    </cfRule>
    <cfRule type="containsText" dxfId="21" priority="39" operator="containsText" text="MODERADA">
      <formula>NOT(ISERROR(SEARCH("MODERADA",O11)))</formula>
    </cfRule>
    <cfRule type="containsText" dxfId="20" priority="40" operator="containsText" text="BAJA">
      <formula>NOT(ISERROR(SEARCH("BAJA",O11)))</formula>
    </cfRule>
    <cfRule type="colorScale" priority="41">
      <colorScale>
        <cfvo type="num" val="1"/>
        <cfvo type="num" val="2"/>
        <cfvo type="num" val="5"/>
        <color rgb="FFF8696B"/>
        <color rgb="FFFFEB84"/>
        <color rgb="FF63BE7B"/>
      </colorScale>
    </cfRule>
    <cfRule type="colorScale" priority="42">
      <colorScale>
        <cfvo type="min"/>
        <cfvo type="percentile" val="50"/>
        <cfvo type="max"/>
        <color rgb="FFF8696B"/>
        <color rgb="FFFFEB84"/>
        <color rgb="FF63BE7B"/>
      </colorScale>
    </cfRule>
  </conditionalFormatting>
  <conditionalFormatting sqref="O14">
    <cfRule type="containsText" dxfId="19" priority="15" operator="containsText" text="ALTA">
      <formula>NOT(ISERROR(SEARCH("ALTA",O14)))</formula>
    </cfRule>
    <cfRule type="containsText" dxfId="18" priority="16" operator="containsText" text="EXTREMA">
      <formula>NOT(ISERROR(SEARCH("EXTREMA",O14)))</formula>
    </cfRule>
    <cfRule type="containsText" dxfId="17" priority="17" operator="containsText" text="ALTA">
      <formula>NOT(ISERROR(SEARCH("ALTA",O14)))</formula>
    </cfRule>
    <cfRule type="containsText" dxfId="16" priority="18" operator="containsText" text="MODERADA">
      <formula>NOT(ISERROR(SEARCH("MODERADA",O14)))</formula>
    </cfRule>
    <cfRule type="containsText" dxfId="15" priority="19" operator="containsText" text="BAJA">
      <formula>NOT(ISERROR(SEARCH("BAJA",O14)))</formula>
    </cfRule>
    <cfRule type="colorScale" priority="20">
      <colorScale>
        <cfvo type="num" val="1"/>
        <cfvo type="num" val="2"/>
        <cfvo type="num" val="5"/>
        <color rgb="FFF8696B"/>
        <color rgb="FFFFEB84"/>
        <color rgb="FF63BE7B"/>
      </colorScale>
    </cfRule>
    <cfRule type="colorScale" priority="21">
      <colorScale>
        <cfvo type="min"/>
        <cfvo type="percentile" val="50"/>
        <cfvo type="max"/>
        <color rgb="FFF8696B"/>
        <color rgb="FFFFEB84"/>
        <color rgb="FF63BE7B"/>
      </colorScale>
    </cfRule>
  </conditionalFormatting>
  <conditionalFormatting sqref="O14">
    <cfRule type="containsText" dxfId="14" priority="22" operator="containsText" text="ALTA">
      <formula>NOT(ISERROR(SEARCH("ALTA",O14)))</formula>
    </cfRule>
    <cfRule type="containsText" dxfId="13" priority="23" operator="containsText" text="EXTREMA">
      <formula>NOT(ISERROR(SEARCH("EXTREMA",O14)))</formula>
    </cfRule>
    <cfRule type="containsText" dxfId="12" priority="24" operator="containsText" text="ALTA">
      <formula>NOT(ISERROR(SEARCH("ALTA",O14)))</formula>
    </cfRule>
    <cfRule type="containsText" dxfId="11" priority="25" operator="containsText" text="MODERADA">
      <formula>NOT(ISERROR(SEARCH("MODERADA",O14)))</formula>
    </cfRule>
    <cfRule type="containsText" dxfId="10" priority="26" operator="containsText" text="BAJA">
      <formula>NOT(ISERROR(SEARCH("BAJA",O14)))</formula>
    </cfRule>
    <cfRule type="colorScale" priority="27">
      <colorScale>
        <cfvo type="num" val="1"/>
        <cfvo type="num" val="2"/>
        <cfvo type="num" val="5"/>
        <color rgb="FFF8696B"/>
        <color rgb="FFFFEB84"/>
        <color rgb="FF63BE7B"/>
      </colorScale>
    </cfRule>
    <cfRule type="colorScale" priority="28">
      <colorScale>
        <cfvo type="min"/>
        <cfvo type="percentile" val="50"/>
        <cfvo type="max"/>
        <color rgb="FFF8696B"/>
        <color rgb="FFFFEB84"/>
        <color rgb="FF63BE7B"/>
      </colorScale>
    </cfRule>
  </conditionalFormatting>
  <conditionalFormatting sqref="O15">
    <cfRule type="containsText" dxfId="9" priority="1" operator="containsText" text="ALTA">
      <formula>NOT(ISERROR(SEARCH("ALTA",O15)))</formula>
    </cfRule>
    <cfRule type="containsText" dxfId="8" priority="2" operator="containsText" text="EXTREMA">
      <formula>NOT(ISERROR(SEARCH("EXTREMA",O15)))</formula>
    </cfRule>
    <cfRule type="containsText" dxfId="7" priority="3" operator="containsText" text="ALTA">
      <formula>NOT(ISERROR(SEARCH("ALTA",O15)))</formula>
    </cfRule>
    <cfRule type="containsText" dxfId="6" priority="4" operator="containsText" text="MODERADA">
      <formula>NOT(ISERROR(SEARCH("MODERADA",O15)))</formula>
    </cfRule>
    <cfRule type="containsText" dxfId="5" priority="5" operator="containsText" text="BAJA">
      <formula>NOT(ISERROR(SEARCH("BAJA",O15)))</formula>
    </cfRule>
    <cfRule type="colorScale" priority="6">
      <colorScale>
        <cfvo type="num" val="1"/>
        <cfvo type="num" val="2"/>
        <cfvo type="num" val="5"/>
        <color rgb="FFF8696B"/>
        <color rgb="FFFFEB84"/>
        <color rgb="FF63BE7B"/>
      </colorScale>
    </cfRule>
    <cfRule type="colorScale" priority="7">
      <colorScale>
        <cfvo type="min"/>
        <cfvo type="percentile" val="50"/>
        <cfvo type="max"/>
        <color rgb="FFF8696B"/>
        <color rgb="FFFFEB84"/>
        <color rgb="FF63BE7B"/>
      </colorScale>
    </cfRule>
  </conditionalFormatting>
  <conditionalFormatting sqref="O15">
    <cfRule type="containsText" dxfId="4" priority="8" operator="containsText" text="ALTA">
      <formula>NOT(ISERROR(SEARCH("ALTA",O15)))</formula>
    </cfRule>
    <cfRule type="containsText" dxfId="3" priority="9" operator="containsText" text="EXTREMA">
      <formula>NOT(ISERROR(SEARCH("EXTREMA",O15)))</formula>
    </cfRule>
    <cfRule type="containsText" dxfId="2" priority="10" operator="containsText" text="ALTA">
      <formula>NOT(ISERROR(SEARCH("ALTA",O15)))</formula>
    </cfRule>
    <cfRule type="containsText" dxfId="1" priority="11" operator="containsText" text="MODERADA">
      <formula>NOT(ISERROR(SEARCH("MODERADA",O15)))</formula>
    </cfRule>
    <cfRule type="containsText" dxfId="0" priority="12" operator="containsText" text="BAJA">
      <formula>NOT(ISERROR(SEARCH("BAJA",O15)))</formula>
    </cfRule>
    <cfRule type="colorScale" priority="13">
      <colorScale>
        <cfvo type="num" val="1"/>
        <cfvo type="num" val="2"/>
        <cfvo type="num" val="5"/>
        <color rgb="FFF8696B"/>
        <color rgb="FFFFEB84"/>
        <color rgb="FF63BE7B"/>
      </colorScale>
    </cfRule>
    <cfRule type="colorScale" priority="14">
      <colorScale>
        <cfvo type="min"/>
        <cfvo type="percentile" val="50"/>
        <cfvo type="max"/>
        <color rgb="FFF8696B"/>
        <color rgb="FFFFEB84"/>
        <color rgb="FF63BE7B"/>
      </colorScale>
    </cfRule>
  </conditionalFormatting>
  <dataValidations count="5">
    <dataValidation type="list" allowBlank="1" showInputMessage="1" showErrorMessage="1" sqref="B11:B18" xr:uid="{5D33BCC5-2D96-453D-9C37-E0D33BBFC2F1}">
      <formula1>Procesos</formula1>
    </dataValidation>
    <dataValidation type="list" allowBlank="1" showInputMessage="1" showErrorMessage="1" sqref="A11:A18" xr:uid="{16291C7B-2205-4231-B15C-EF85006D1B1D}">
      <formula1>Macroprocesos</formula1>
    </dataValidation>
    <dataValidation type="list" allowBlank="1" showInputMessage="1" showErrorMessage="1" sqref="M14:M16 M11" xr:uid="{3A50AAFC-C95D-4412-AE34-5CA7CA3885C6}">
      <formula1>INDIRECT(L11)</formula1>
    </dataValidation>
    <dataValidation type="list" allowBlank="1" showInputMessage="1" showErrorMessage="1" sqref="R11 R14:R16" xr:uid="{125BCDF8-76E5-4AE4-BA84-F8C4AE3C2EA6}">
      <formula1>Impacto</formula1>
    </dataValidation>
    <dataValidation type="list" allowBlank="1" showInputMessage="1" showErrorMessage="1" sqref="O11 O14:O15" xr:uid="{D1712A0B-61AB-4D07-8105-2081E0C77831}">
      <formula1>Frecuencia</formula1>
    </dataValidation>
  </dataValidations>
  <printOptions horizontalCentered="1"/>
  <pageMargins left="0.11" right="0.13" top="0.27559055118110237" bottom="0.32" header="0.19685039370078741" footer="0.17"/>
  <pageSetup paperSize="281" scale="60" pageOrder="overThenDown"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F967E51-A140-4124-885D-1A6C58C33D41}">
          <x14:formula1>
            <xm:f>Datos!$B$2:$B$25</xm:f>
          </x14:formula1>
          <xm:sqref>AY11:AY18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248AB-35A7-4D3D-8BED-8078546D3751}">
  <dimension ref="B2:B25"/>
  <sheetViews>
    <sheetView workbookViewId="0">
      <selection activeCell="B7" sqref="B7"/>
    </sheetView>
  </sheetViews>
  <sheetFormatPr baseColWidth="10" defaultRowHeight="14.4"/>
  <cols>
    <col min="2" max="2" width="11.5546875" style="353"/>
  </cols>
  <sheetData>
    <row r="2" spans="2:2">
      <c r="B2" s="353">
        <v>0</v>
      </c>
    </row>
    <row r="3" spans="2:2">
      <c r="B3" s="353">
        <v>0.3</v>
      </c>
    </row>
    <row r="4" spans="2:2">
      <c r="B4" s="353">
        <v>0.5</v>
      </c>
    </row>
    <row r="5" spans="2:2">
      <c r="B5" s="353">
        <v>1</v>
      </c>
    </row>
    <row r="6" spans="2:2">
      <c r="B6" s="353">
        <v>1.5</v>
      </c>
    </row>
    <row r="7" spans="2:2">
      <c r="B7" s="353">
        <v>2</v>
      </c>
    </row>
    <row r="8" spans="2:2">
      <c r="B8" s="353">
        <v>3</v>
      </c>
    </row>
    <row r="9" spans="2:2">
      <c r="B9" s="353">
        <v>4</v>
      </c>
    </row>
    <row r="10" spans="2:2">
      <c r="B10" s="353">
        <v>5</v>
      </c>
    </row>
    <row r="11" spans="2:2">
      <c r="B11" s="353">
        <v>6</v>
      </c>
    </row>
    <row r="12" spans="2:2">
      <c r="B12" s="353">
        <v>7</v>
      </c>
    </row>
    <row r="13" spans="2:2">
      <c r="B13" s="353">
        <v>8</v>
      </c>
    </row>
    <row r="14" spans="2:2">
      <c r="B14" s="353">
        <v>9</v>
      </c>
    </row>
    <row r="15" spans="2:2">
      <c r="B15" s="353">
        <v>10</v>
      </c>
    </row>
    <row r="16" spans="2:2">
      <c r="B16" s="353">
        <v>11</v>
      </c>
    </row>
    <row r="17" spans="2:2">
      <c r="B17" s="353">
        <v>12</v>
      </c>
    </row>
    <row r="18" spans="2:2">
      <c r="B18" s="353">
        <v>13</v>
      </c>
    </row>
    <row r="19" spans="2:2">
      <c r="B19" s="353">
        <v>14</v>
      </c>
    </row>
    <row r="20" spans="2:2">
      <c r="B20" s="353">
        <v>15</v>
      </c>
    </row>
    <row r="21" spans="2:2">
      <c r="B21" s="353">
        <v>16</v>
      </c>
    </row>
    <row r="22" spans="2:2">
      <c r="B22" s="353">
        <v>17</v>
      </c>
    </row>
    <row r="23" spans="2:2">
      <c r="B23" s="353">
        <v>18</v>
      </c>
    </row>
    <row r="24" spans="2:2">
      <c r="B24" s="353">
        <v>19</v>
      </c>
    </row>
    <row r="25" spans="2:2">
      <c r="B25" s="353">
        <v>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2:Y16"/>
  <sheetViews>
    <sheetView topLeftCell="R1" zoomScale="120" zoomScaleNormal="120" workbookViewId="0">
      <selection activeCell="U5" sqref="U5"/>
    </sheetView>
  </sheetViews>
  <sheetFormatPr baseColWidth="10" defaultColWidth="10.6640625" defaultRowHeight="14.4"/>
  <cols>
    <col min="1" max="1" width="31.6640625" bestFit="1" customWidth="1"/>
    <col min="2" max="2" width="51.33203125" bestFit="1" customWidth="1"/>
    <col min="3" max="3" width="15.6640625" customWidth="1"/>
    <col min="4" max="6" width="22.6640625" customWidth="1"/>
    <col min="7" max="7" width="12.109375" bestFit="1" customWidth="1"/>
    <col min="8" max="8" width="13.44140625" customWidth="1"/>
    <col min="9" max="9" width="6.33203125" bestFit="1" customWidth="1"/>
    <col min="10" max="10" width="23.6640625" bestFit="1" customWidth="1"/>
    <col min="11" max="11" width="12" customWidth="1"/>
    <col min="14" max="14" width="18.109375" customWidth="1"/>
    <col min="15" max="15" width="13.88671875" customWidth="1"/>
    <col min="16" max="16" width="41.44140625" bestFit="1" customWidth="1"/>
    <col min="18" max="18" width="12" customWidth="1"/>
    <col min="19" max="19" width="13.33203125" bestFit="1" customWidth="1"/>
    <col min="20" max="20" width="14.6640625" bestFit="1" customWidth="1"/>
  </cols>
  <sheetData>
    <row r="2" spans="1:25" s="34" customFormat="1">
      <c r="A2" s="34" t="s">
        <v>9</v>
      </c>
      <c r="B2" s="34" t="s">
        <v>10</v>
      </c>
      <c r="C2" s="34" t="s">
        <v>35</v>
      </c>
      <c r="D2" s="34" t="s">
        <v>127</v>
      </c>
      <c r="E2" s="34" t="s">
        <v>116</v>
      </c>
      <c r="F2" s="34" t="s">
        <v>121</v>
      </c>
      <c r="G2" s="34" t="s">
        <v>11</v>
      </c>
      <c r="H2" s="34" t="s">
        <v>8</v>
      </c>
      <c r="I2" s="34" t="s">
        <v>12</v>
      </c>
      <c r="J2" s="34" t="s">
        <v>36</v>
      </c>
      <c r="K2" s="34" t="s">
        <v>54</v>
      </c>
      <c r="L2" s="34" t="s">
        <v>55</v>
      </c>
      <c r="M2" s="34" t="s">
        <v>56</v>
      </c>
      <c r="N2" s="34" t="s">
        <v>57</v>
      </c>
      <c r="O2" s="34" t="s">
        <v>58</v>
      </c>
      <c r="P2" s="34" t="s">
        <v>59</v>
      </c>
      <c r="Q2" s="34" t="s">
        <v>60</v>
      </c>
      <c r="R2" s="34" t="s">
        <v>78</v>
      </c>
      <c r="S2" s="34" t="s">
        <v>77</v>
      </c>
      <c r="T2" s="34" t="s">
        <v>86</v>
      </c>
      <c r="U2" s="34" t="s">
        <v>165</v>
      </c>
      <c r="V2" s="34" t="s">
        <v>177</v>
      </c>
      <c r="W2" s="34" t="s">
        <v>167</v>
      </c>
      <c r="X2" s="34" t="s">
        <v>168</v>
      </c>
      <c r="Y2" s="34" t="s">
        <v>169</v>
      </c>
    </row>
    <row r="3" spans="1:25">
      <c r="E3" t="s">
        <v>117</v>
      </c>
      <c r="F3" t="s">
        <v>122</v>
      </c>
    </row>
    <row r="4" spans="1:25">
      <c r="A4" t="s">
        <v>13</v>
      </c>
      <c r="B4" t="s">
        <v>14</v>
      </c>
      <c r="C4" t="s">
        <v>15</v>
      </c>
      <c r="D4" t="s">
        <v>128</v>
      </c>
      <c r="E4" t="s">
        <v>118</v>
      </c>
      <c r="F4" t="s">
        <v>154</v>
      </c>
      <c r="G4" t="s">
        <v>159</v>
      </c>
      <c r="H4" t="s">
        <v>161</v>
      </c>
      <c r="I4" t="s">
        <v>16</v>
      </c>
      <c r="J4" t="s">
        <v>17</v>
      </c>
      <c r="K4" t="s">
        <v>61</v>
      </c>
      <c r="L4" t="s">
        <v>63</v>
      </c>
      <c r="M4" t="s">
        <v>65</v>
      </c>
      <c r="N4" t="s">
        <v>67</v>
      </c>
      <c r="O4" t="s">
        <v>69</v>
      </c>
      <c r="P4" t="s">
        <v>71</v>
      </c>
      <c r="Q4" t="s">
        <v>73</v>
      </c>
      <c r="R4" t="s">
        <v>79</v>
      </c>
      <c r="S4" t="s">
        <v>82</v>
      </c>
      <c r="T4" t="s">
        <v>82</v>
      </c>
      <c r="U4" t="s">
        <v>170</v>
      </c>
      <c r="V4" t="s">
        <v>176</v>
      </c>
      <c r="W4" t="s">
        <v>179</v>
      </c>
      <c r="X4" t="s">
        <v>180</v>
      </c>
      <c r="Y4" t="s">
        <v>183</v>
      </c>
    </row>
    <row r="5" spans="1:25">
      <c r="A5" t="s">
        <v>18</v>
      </c>
      <c r="B5" t="s">
        <v>19</v>
      </c>
      <c r="C5" t="s">
        <v>20</v>
      </c>
      <c r="D5" t="s">
        <v>129</v>
      </c>
      <c r="F5" t="s">
        <v>124</v>
      </c>
      <c r="G5" t="s">
        <v>17</v>
      </c>
      <c r="H5" t="s">
        <v>52</v>
      </c>
      <c r="I5" t="s">
        <v>21</v>
      </c>
      <c r="J5" t="s">
        <v>22</v>
      </c>
      <c r="K5" t="s">
        <v>62</v>
      </c>
      <c r="L5" t="s">
        <v>64</v>
      </c>
      <c r="M5" t="s">
        <v>66</v>
      </c>
      <c r="N5" t="s">
        <v>68</v>
      </c>
      <c r="O5" t="s">
        <v>70</v>
      </c>
      <c r="P5" t="s">
        <v>72</v>
      </c>
      <c r="Q5" t="s">
        <v>74</v>
      </c>
      <c r="R5" t="s">
        <v>24</v>
      </c>
      <c r="S5" t="s">
        <v>83</v>
      </c>
      <c r="T5" t="s">
        <v>84</v>
      </c>
      <c r="U5" s="45" t="s">
        <v>172</v>
      </c>
      <c r="V5" t="s">
        <v>175</v>
      </c>
      <c r="W5" t="s">
        <v>178</v>
      </c>
      <c r="X5" t="s">
        <v>181</v>
      </c>
      <c r="Y5" t="s">
        <v>182</v>
      </c>
    </row>
    <row r="6" spans="1:25">
      <c r="A6" t="s">
        <v>23</v>
      </c>
      <c r="B6" t="s">
        <v>190</v>
      </c>
      <c r="C6" t="s">
        <v>94</v>
      </c>
      <c r="D6" t="s">
        <v>130</v>
      </c>
      <c r="F6" t="s">
        <v>125</v>
      </c>
      <c r="G6" t="s">
        <v>157</v>
      </c>
      <c r="H6" t="s">
        <v>24</v>
      </c>
      <c r="J6" t="s">
        <v>25</v>
      </c>
      <c r="Q6" t="s">
        <v>75</v>
      </c>
      <c r="R6" t="s">
        <v>80</v>
      </c>
      <c r="T6" t="s">
        <v>83</v>
      </c>
      <c r="U6" t="s">
        <v>171</v>
      </c>
    </row>
    <row r="7" spans="1:25">
      <c r="A7" t="s">
        <v>26</v>
      </c>
      <c r="B7" t="s">
        <v>191</v>
      </c>
      <c r="C7" t="s">
        <v>99</v>
      </c>
      <c r="D7" t="s">
        <v>131</v>
      </c>
      <c r="F7" t="s">
        <v>126</v>
      </c>
      <c r="G7" t="s">
        <v>25</v>
      </c>
      <c r="H7" t="s">
        <v>27</v>
      </c>
      <c r="J7" t="s">
        <v>28</v>
      </c>
    </row>
    <row r="8" spans="1:25">
      <c r="B8" t="s">
        <v>192</v>
      </c>
      <c r="C8" t="s">
        <v>100</v>
      </c>
      <c r="D8" t="s">
        <v>132</v>
      </c>
      <c r="G8" t="s">
        <v>158</v>
      </c>
      <c r="H8" t="s">
        <v>29</v>
      </c>
    </row>
    <row r="9" spans="1:25">
      <c r="B9" t="s">
        <v>193</v>
      </c>
      <c r="D9" t="s">
        <v>133</v>
      </c>
    </row>
    <row r="10" spans="1:25">
      <c r="B10" t="s">
        <v>194</v>
      </c>
      <c r="D10" t="s">
        <v>134</v>
      </c>
    </row>
    <row r="11" spans="1:25">
      <c r="B11" t="s">
        <v>30</v>
      </c>
      <c r="D11" t="s">
        <v>47</v>
      </c>
    </row>
    <row r="12" spans="1:25">
      <c r="B12" t="s">
        <v>195</v>
      </c>
    </row>
    <row r="13" spans="1:25">
      <c r="B13" t="s">
        <v>196</v>
      </c>
    </row>
    <row r="14" spans="1:25">
      <c r="B14" t="s">
        <v>31</v>
      </c>
    </row>
    <row r="15" spans="1:25">
      <c r="B15" t="s">
        <v>197</v>
      </c>
    </row>
    <row r="16" spans="1:25">
      <c r="B16" t="s">
        <v>32</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CBBE9-16DF-49E9-B9A6-A9CE56A18C4B}">
  <sheetPr codeName="Hoja4"/>
  <dimension ref="B1:I36"/>
  <sheetViews>
    <sheetView workbookViewId="0">
      <selection activeCell="B1" sqref="B1"/>
    </sheetView>
  </sheetViews>
  <sheetFormatPr baseColWidth="10" defaultColWidth="10.6640625" defaultRowHeight="14.4"/>
  <cols>
    <col min="1" max="1" width="6.44140625" customWidth="1"/>
    <col min="2" max="3" width="41.88671875" customWidth="1"/>
    <col min="4" max="4" width="57.6640625" customWidth="1"/>
    <col min="5" max="5" width="12.44140625" bestFit="1" customWidth="1"/>
    <col min="6" max="6" width="12" bestFit="1" customWidth="1"/>
    <col min="7" max="7" width="13.6640625" bestFit="1" customWidth="1"/>
    <col min="8" max="8" width="13" bestFit="1" customWidth="1"/>
    <col min="9" max="9" width="12.33203125" bestFit="1" customWidth="1"/>
  </cols>
  <sheetData>
    <row r="1" spans="2:9" ht="15" thickBot="1">
      <c r="B1" s="50" t="s">
        <v>113</v>
      </c>
      <c r="C1" s="51" t="s">
        <v>112</v>
      </c>
      <c r="D1" s="51" t="s">
        <v>106</v>
      </c>
      <c r="E1" s="51" t="s">
        <v>107</v>
      </c>
      <c r="F1" s="51" t="s">
        <v>108</v>
      </c>
      <c r="G1" s="51" t="s">
        <v>109</v>
      </c>
      <c r="H1" s="51" t="s">
        <v>110</v>
      </c>
      <c r="I1" s="52" t="s">
        <v>111</v>
      </c>
    </row>
    <row r="2" spans="2:9" ht="60">
      <c r="B2" s="60" t="s">
        <v>14</v>
      </c>
      <c r="C2" s="59" t="s">
        <v>215</v>
      </c>
      <c r="D2" s="59" t="s">
        <v>216</v>
      </c>
      <c r="E2" s="53" t="s">
        <v>217</v>
      </c>
      <c r="F2" s="53" t="s">
        <v>217</v>
      </c>
      <c r="G2" s="53" t="s">
        <v>217</v>
      </c>
      <c r="H2" s="53" t="s">
        <v>217</v>
      </c>
      <c r="I2" s="63" t="s">
        <v>218</v>
      </c>
    </row>
    <row r="3" spans="2:9">
      <c r="B3" s="61" t="s">
        <v>19</v>
      </c>
      <c r="C3" s="57"/>
      <c r="D3" s="57"/>
      <c r="E3" s="48"/>
      <c r="F3" s="48"/>
      <c r="G3" s="48"/>
      <c r="H3" s="48"/>
      <c r="I3" s="54"/>
    </row>
    <row r="4" spans="2:9">
      <c r="B4" s="61" t="s">
        <v>190</v>
      </c>
      <c r="C4" s="57"/>
      <c r="D4" s="57"/>
      <c r="E4" s="48"/>
      <c r="F4" s="48"/>
      <c r="G4" s="48"/>
      <c r="H4" s="48"/>
      <c r="I4" s="54"/>
    </row>
    <row r="5" spans="2:9" ht="28.8">
      <c r="B5" s="61" t="s">
        <v>191</v>
      </c>
      <c r="C5" s="57"/>
      <c r="D5" s="57"/>
      <c r="E5" s="48"/>
      <c r="F5" s="48"/>
      <c r="G5" s="48"/>
      <c r="H5" s="48"/>
      <c r="I5" s="54"/>
    </row>
    <row r="6" spans="2:9" ht="28.8">
      <c r="B6" s="61" t="s">
        <v>192</v>
      </c>
      <c r="C6" s="57"/>
      <c r="D6" s="57"/>
      <c r="E6" s="48"/>
      <c r="F6" s="48"/>
      <c r="G6" s="48"/>
      <c r="H6" s="48"/>
      <c r="I6" s="54"/>
    </row>
    <row r="7" spans="2:9">
      <c r="B7" s="61" t="s">
        <v>193</v>
      </c>
      <c r="C7" s="57"/>
      <c r="D7" s="57"/>
      <c r="E7" s="48"/>
      <c r="F7" s="48"/>
      <c r="G7" s="48"/>
      <c r="H7" s="48"/>
      <c r="I7" s="54"/>
    </row>
    <row r="8" spans="2:9" ht="28.8">
      <c r="B8" s="61" t="s">
        <v>194</v>
      </c>
      <c r="C8" s="57"/>
      <c r="D8" s="57"/>
      <c r="E8" s="48"/>
      <c r="F8" s="48"/>
      <c r="G8" s="48"/>
      <c r="H8" s="48"/>
      <c r="I8" s="54"/>
    </row>
    <row r="9" spans="2:9">
      <c r="B9" s="61" t="s">
        <v>30</v>
      </c>
      <c r="C9" s="57"/>
      <c r="D9" s="57"/>
      <c r="E9" s="48"/>
      <c r="F9" s="48"/>
      <c r="G9" s="48"/>
      <c r="H9" s="48"/>
      <c r="I9" s="54"/>
    </row>
    <row r="10" spans="2:9" ht="28.8">
      <c r="B10" s="61" t="s">
        <v>195</v>
      </c>
      <c r="C10" s="57"/>
      <c r="D10" s="57"/>
      <c r="E10" s="48"/>
      <c r="F10" s="48"/>
      <c r="G10" s="48"/>
      <c r="H10" s="48"/>
      <c r="I10" s="54"/>
    </row>
    <row r="11" spans="2:9">
      <c r="B11" s="61" t="s">
        <v>196</v>
      </c>
      <c r="C11" s="57"/>
      <c r="D11" s="57"/>
      <c r="E11" s="48"/>
      <c r="F11" s="48"/>
      <c r="G11" s="48"/>
      <c r="H11" s="48"/>
      <c r="I11" s="54"/>
    </row>
    <row r="12" spans="2:9">
      <c r="B12" s="61" t="s">
        <v>31</v>
      </c>
      <c r="C12" s="57"/>
      <c r="D12" s="57"/>
      <c r="E12" s="48"/>
      <c r="F12" s="48"/>
      <c r="G12" s="48"/>
      <c r="H12" s="48"/>
      <c r="I12" s="54"/>
    </row>
    <row r="13" spans="2:9">
      <c r="B13" s="61" t="s">
        <v>197</v>
      </c>
      <c r="C13" s="57"/>
      <c r="D13" s="57"/>
      <c r="E13" s="48"/>
      <c r="F13" s="48"/>
      <c r="G13" s="48"/>
      <c r="H13" s="48"/>
      <c r="I13" s="54"/>
    </row>
    <row r="14" spans="2:9" ht="15" thickBot="1">
      <c r="B14" s="62" t="s">
        <v>32</v>
      </c>
      <c r="C14" s="58"/>
      <c r="D14" s="58"/>
      <c r="E14" s="55"/>
      <c r="F14" s="55"/>
      <c r="G14" s="55"/>
      <c r="H14" s="55"/>
      <c r="I14" s="56"/>
    </row>
    <row r="15" spans="2:9" ht="15" customHeight="1" thickBot="1"/>
    <row r="16" spans="2:9" ht="15" thickBot="1">
      <c r="B16" s="49" t="s">
        <v>114</v>
      </c>
      <c r="C16" s="36" t="s">
        <v>113</v>
      </c>
    </row>
    <row r="17" spans="2:3" ht="15" customHeight="1">
      <c r="B17" s="537" t="s">
        <v>208</v>
      </c>
      <c r="C17" s="37" t="s">
        <v>193</v>
      </c>
    </row>
    <row r="18" spans="2:3" ht="22.8">
      <c r="B18" s="538"/>
      <c r="C18" s="37" t="s">
        <v>192</v>
      </c>
    </row>
    <row r="19" spans="2:3" ht="15" thickBot="1">
      <c r="B19" s="539"/>
      <c r="C19" s="38" t="s">
        <v>197</v>
      </c>
    </row>
    <row r="20" spans="2:3" ht="24" customHeight="1">
      <c r="B20" s="537" t="s">
        <v>209</v>
      </c>
      <c r="C20" s="37" t="s">
        <v>210</v>
      </c>
    </row>
    <row r="21" spans="2:3" ht="24" customHeight="1">
      <c r="B21" s="538"/>
      <c r="C21" s="39" t="s">
        <v>193</v>
      </c>
    </row>
    <row r="22" spans="2:3" ht="24" customHeight="1" thickBot="1">
      <c r="B22" s="539"/>
      <c r="C22" s="40" t="s">
        <v>191</v>
      </c>
    </row>
    <row r="23" spans="2:3" ht="15" customHeight="1">
      <c r="B23" s="537" t="s">
        <v>212</v>
      </c>
      <c r="C23" s="37" t="s">
        <v>14</v>
      </c>
    </row>
    <row r="24" spans="2:3" ht="26.4">
      <c r="B24" s="538"/>
      <c r="C24" s="39" t="s">
        <v>191</v>
      </c>
    </row>
    <row r="25" spans="2:3" ht="15" customHeight="1" thickBot="1">
      <c r="B25" s="539"/>
      <c r="C25" s="40" t="s">
        <v>196</v>
      </c>
    </row>
    <row r="26" spans="2:3" ht="36" customHeight="1">
      <c r="B26" s="537" t="s">
        <v>213</v>
      </c>
      <c r="C26" s="39" t="s">
        <v>190</v>
      </c>
    </row>
    <row r="27" spans="2:3" ht="15" thickBot="1">
      <c r="B27" s="539"/>
      <c r="C27" s="38" t="s">
        <v>211</v>
      </c>
    </row>
    <row r="28" spans="2:3" ht="36" customHeight="1">
      <c r="B28" s="537" t="s">
        <v>214</v>
      </c>
      <c r="C28" s="37" t="s">
        <v>14</v>
      </c>
    </row>
    <row r="29" spans="2:3">
      <c r="B29" s="538"/>
      <c r="C29" s="37" t="s">
        <v>210</v>
      </c>
    </row>
    <row r="30" spans="2:3">
      <c r="B30" s="538"/>
      <c r="C30" s="39" t="s">
        <v>196</v>
      </c>
    </row>
    <row r="31" spans="2:3">
      <c r="B31" s="538"/>
      <c r="C31" s="37" t="s">
        <v>31</v>
      </c>
    </row>
    <row r="32" spans="2:3">
      <c r="B32" s="538"/>
      <c r="C32" s="37" t="s">
        <v>211</v>
      </c>
    </row>
    <row r="33" spans="2:3" ht="26.4">
      <c r="B33" s="538"/>
      <c r="C33" s="39" t="s">
        <v>195</v>
      </c>
    </row>
    <row r="34" spans="2:3">
      <c r="B34" s="538"/>
      <c r="C34" s="39" t="s">
        <v>197</v>
      </c>
    </row>
    <row r="35" spans="2:3" ht="15" thickBot="1">
      <c r="B35" s="539"/>
      <c r="C35" s="38" t="s">
        <v>26</v>
      </c>
    </row>
    <row r="36" spans="2:3">
      <c r="C36" s="42"/>
    </row>
  </sheetData>
  <mergeCells count="5">
    <mergeCell ref="B17:B19"/>
    <mergeCell ref="B20:B22"/>
    <mergeCell ref="B23:B25"/>
    <mergeCell ref="B26:B27"/>
    <mergeCell ref="B28:B3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BA6A9-471C-455A-8615-FD0922C3622C}">
  <sheetPr codeName="Hoja5"/>
  <dimension ref="A1:F6"/>
  <sheetViews>
    <sheetView workbookViewId="0">
      <selection activeCell="C11" sqref="C11"/>
    </sheetView>
  </sheetViews>
  <sheetFormatPr baseColWidth="10" defaultColWidth="10.6640625" defaultRowHeight="14.4"/>
  <cols>
    <col min="2" max="6" width="15.6640625" customWidth="1"/>
  </cols>
  <sheetData>
    <row r="1" spans="1:6">
      <c r="B1" t="s">
        <v>122</v>
      </c>
      <c r="C1" t="s">
        <v>123</v>
      </c>
      <c r="D1" t="s">
        <v>124</v>
      </c>
      <c r="E1" t="s">
        <v>125</v>
      </c>
      <c r="F1" t="s">
        <v>126</v>
      </c>
    </row>
    <row r="2" spans="1:6" ht="22.8">
      <c r="A2" s="46" t="s">
        <v>122</v>
      </c>
      <c r="B2" s="44" t="s">
        <v>137</v>
      </c>
      <c r="C2" s="44" t="s">
        <v>141</v>
      </c>
      <c r="D2" s="44" t="s">
        <v>144</v>
      </c>
      <c r="E2" s="44" t="s">
        <v>148</v>
      </c>
      <c r="F2" s="44" t="s">
        <v>151</v>
      </c>
    </row>
    <row r="3" spans="1:6" ht="57">
      <c r="A3" s="46" t="s">
        <v>154</v>
      </c>
      <c r="B3" s="44" t="s">
        <v>138</v>
      </c>
      <c r="C3" s="44" t="s">
        <v>142</v>
      </c>
      <c r="D3" s="44" t="s">
        <v>145</v>
      </c>
      <c r="E3" s="44" t="s">
        <v>149</v>
      </c>
      <c r="F3" s="44" t="s">
        <v>152</v>
      </c>
    </row>
    <row r="4" spans="1:6" ht="45.6">
      <c r="A4" s="46" t="s">
        <v>124</v>
      </c>
      <c r="B4" s="44" t="s">
        <v>139</v>
      </c>
      <c r="C4" s="44" t="s">
        <v>143</v>
      </c>
      <c r="D4" s="44" t="s">
        <v>146</v>
      </c>
      <c r="E4" s="44" t="s">
        <v>150</v>
      </c>
      <c r="F4" s="44" t="s">
        <v>153</v>
      </c>
    </row>
    <row r="5" spans="1:6" ht="34.200000000000003">
      <c r="A5" s="46" t="s">
        <v>125</v>
      </c>
      <c r="B5" s="44" t="s">
        <v>140</v>
      </c>
      <c r="C5" s="41"/>
      <c r="D5" s="44" t="s">
        <v>147</v>
      </c>
      <c r="E5" s="41"/>
      <c r="F5" s="41"/>
    </row>
    <row r="6" spans="1:6">
      <c r="A6" s="46" t="s">
        <v>126</v>
      </c>
      <c r="B6" s="41"/>
      <c r="C6" s="41"/>
      <c r="D6" s="41"/>
      <c r="E6" s="41"/>
      <c r="F6" s="41"/>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7F65A-032B-4C0A-8368-979151052F1E}">
  <sheetPr codeName="Hoja6"/>
  <dimension ref="A1:BC12"/>
  <sheetViews>
    <sheetView zoomScale="90" zoomScaleNormal="90" zoomScaleSheetLayoutView="85" workbookViewId="0">
      <selection activeCell="A11" sqref="A11"/>
    </sheetView>
  </sheetViews>
  <sheetFormatPr baseColWidth="10" defaultColWidth="11.44140625" defaultRowHeight="10.199999999999999"/>
  <cols>
    <col min="1" max="1" width="14.44140625" style="130" customWidth="1"/>
    <col min="2" max="2" width="15.6640625" style="130" customWidth="1"/>
    <col min="3" max="3" width="32.6640625" style="130" customWidth="1"/>
    <col min="4" max="4" width="26.44140625" style="130" customWidth="1"/>
    <col min="5" max="5" width="10.44140625" style="130" customWidth="1"/>
    <col min="6" max="6" width="13.109375" style="130" customWidth="1"/>
    <col min="7" max="7" width="14.44140625" style="130" customWidth="1"/>
    <col min="8" max="8" width="11.6640625" style="130" customWidth="1"/>
    <col min="9" max="10" width="20.5546875" style="130" customWidth="1"/>
    <col min="11" max="11" width="31.88671875" style="130" customWidth="1"/>
    <col min="12" max="14" width="14.33203125" style="130" customWidth="1"/>
    <col min="15" max="15" width="12.6640625" style="130" customWidth="1"/>
    <col min="16" max="16" width="4.33203125" style="130" customWidth="1"/>
    <col min="17" max="17" width="6.109375" style="130" customWidth="1"/>
    <col min="18" max="18" width="15" style="130" customWidth="1"/>
    <col min="19" max="19" width="4.33203125" style="130" customWidth="1"/>
    <col min="20" max="20" width="5.33203125" style="130" customWidth="1"/>
    <col min="21" max="22" width="12.6640625" style="130" customWidth="1"/>
    <col min="23" max="23" width="21.5546875" style="130" customWidth="1"/>
    <col min="24" max="24" width="32.88671875" style="130" customWidth="1"/>
    <col min="25" max="25" width="40.88671875" style="130" customWidth="1"/>
    <col min="26" max="26" width="9.33203125" style="130" customWidth="1"/>
    <col min="27" max="27" width="11" style="130" customWidth="1"/>
    <col min="28" max="29" width="16.6640625" style="130" customWidth="1"/>
    <col min="30" max="30" width="15.6640625" style="130" customWidth="1"/>
    <col min="31" max="31" width="13.109375" style="130" customWidth="1"/>
    <col min="32" max="32" width="11.6640625" style="130" customWidth="1"/>
    <col min="33" max="33" width="13.44140625" style="130" customWidth="1"/>
    <col min="34" max="35" width="5.44140625" style="130" customWidth="1"/>
    <col min="36" max="36" width="12.44140625" style="130" customWidth="1"/>
    <col min="37" max="38" width="5.44140625" style="130" customWidth="1"/>
    <col min="39" max="39" width="12.88671875" style="130" customWidth="1"/>
    <col min="40" max="40" width="13.109375" style="130" customWidth="1"/>
    <col min="41" max="41" width="14" style="130" customWidth="1"/>
    <col min="42" max="42" width="68.5546875" style="130" customWidth="1"/>
    <col min="43" max="43" width="28.44140625" style="130" customWidth="1"/>
    <col min="44" max="44" width="15.6640625" style="130" customWidth="1"/>
    <col min="45" max="45" width="17.6640625" style="130" customWidth="1"/>
    <col min="46" max="46" width="17.6640625" style="145" customWidth="1"/>
    <col min="47" max="47" width="16.5546875" style="145" customWidth="1"/>
    <col min="48" max="48" width="22.44140625" style="145" customWidth="1"/>
    <col min="49" max="49" width="17.6640625" style="130" customWidth="1"/>
    <col min="50" max="50" width="40.6640625" style="130" customWidth="1"/>
    <col min="51" max="53" width="17.6640625" style="130" customWidth="1"/>
    <col min="54" max="54" width="70.6640625" style="130" customWidth="1"/>
    <col min="55" max="55" width="17.6640625" style="130" customWidth="1"/>
    <col min="56" max="16384" width="11.44140625" style="130"/>
  </cols>
  <sheetData>
    <row r="1" spans="1:55" s="177" customFormat="1" ht="18" customHeight="1">
      <c r="A1" s="506"/>
      <c r="B1" s="507"/>
      <c r="C1" s="451" t="s">
        <v>688</v>
      </c>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3"/>
      <c r="AD1" s="460"/>
      <c r="AE1" s="453"/>
      <c r="AF1" s="460"/>
      <c r="AG1" s="453"/>
      <c r="AH1" s="451" t="s">
        <v>688</v>
      </c>
      <c r="AI1" s="540"/>
      <c r="AJ1" s="540"/>
      <c r="AK1" s="540"/>
      <c r="AL1" s="540"/>
      <c r="AM1" s="540"/>
      <c r="AN1" s="540"/>
      <c r="AO1" s="540"/>
      <c r="AP1" s="540"/>
      <c r="AQ1" s="540"/>
      <c r="AR1" s="540"/>
      <c r="AS1" s="540"/>
      <c r="AT1" s="540"/>
      <c r="AU1" s="540"/>
      <c r="AV1" s="540"/>
      <c r="AW1" s="540"/>
      <c r="AX1" s="540"/>
      <c r="AY1" s="540"/>
      <c r="AZ1" s="540"/>
      <c r="BA1" s="540"/>
      <c r="BB1" s="541"/>
      <c r="BC1" s="548"/>
    </row>
    <row r="2" spans="1:55" s="177" customFormat="1" ht="18" customHeight="1">
      <c r="A2" s="508"/>
      <c r="B2" s="509"/>
      <c r="C2" s="454"/>
      <c r="D2" s="455"/>
      <c r="E2" s="455"/>
      <c r="F2" s="455"/>
      <c r="G2" s="455"/>
      <c r="H2" s="455"/>
      <c r="I2" s="455"/>
      <c r="J2" s="455"/>
      <c r="K2" s="455"/>
      <c r="L2" s="455"/>
      <c r="M2" s="455"/>
      <c r="N2" s="455"/>
      <c r="O2" s="455"/>
      <c r="P2" s="455"/>
      <c r="Q2" s="455"/>
      <c r="R2" s="455"/>
      <c r="S2" s="455"/>
      <c r="T2" s="455"/>
      <c r="U2" s="455"/>
      <c r="V2" s="455"/>
      <c r="W2" s="455"/>
      <c r="X2" s="455"/>
      <c r="Y2" s="455"/>
      <c r="Z2" s="455"/>
      <c r="AA2" s="455"/>
      <c r="AB2" s="455"/>
      <c r="AC2" s="456"/>
      <c r="AD2" s="454"/>
      <c r="AE2" s="456"/>
      <c r="AF2" s="454"/>
      <c r="AG2" s="456"/>
      <c r="AH2" s="542"/>
      <c r="AI2" s="543"/>
      <c r="AJ2" s="543"/>
      <c r="AK2" s="543"/>
      <c r="AL2" s="543"/>
      <c r="AM2" s="543"/>
      <c r="AN2" s="543"/>
      <c r="AO2" s="543"/>
      <c r="AP2" s="543"/>
      <c r="AQ2" s="543"/>
      <c r="AR2" s="543"/>
      <c r="AS2" s="543"/>
      <c r="AT2" s="543"/>
      <c r="AU2" s="543"/>
      <c r="AV2" s="543"/>
      <c r="AW2" s="543"/>
      <c r="AX2" s="543"/>
      <c r="AY2" s="543"/>
      <c r="AZ2" s="543"/>
      <c r="BA2" s="543"/>
      <c r="BB2" s="544"/>
      <c r="BC2" s="549"/>
    </row>
    <row r="3" spans="1:55" s="177" customFormat="1" ht="18" customHeight="1">
      <c r="A3" s="508"/>
      <c r="B3" s="509"/>
      <c r="C3" s="454"/>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6"/>
      <c r="AD3" s="454"/>
      <c r="AE3" s="456"/>
      <c r="AF3" s="454"/>
      <c r="AG3" s="456"/>
      <c r="AH3" s="542"/>
      <c r="AI3" s="543"/>
      <c r="AJ3" s="543"/>
      <c r="AK3" s="543"/>
      <c r="AL3" s="543"/>
      <c r="AM3" s="543"/>
      <c r="AN3" s="543"/>
      <c r="AO3" s="543"/>
      <c r="AP3" s="543"/>
      <c r="AQ3" s="543"/>
      <c r="AR3" s="543"/>
      <c r="AS3" s="543"/>
      <c r="AT3" s="543"/>
      <c r="AU3" s="543"/>
      <c r="AV3" s="543"/>
      <c r="AW3" s="543"/>
      <c r="AX3" s="543"/>
      <c r="AY3" s="543"/>
      <c r="AZ3" s="543"/>
      <c r="BA3" s="543"/>
      <c r="BB3" s="544"/>
      <c r="BC3" s="549"/>
    </row>
    <row r="4" spans="1:55" s="177" customFormat="1" ht="18" customHeight="1" thickBot="1">
      <c r="A4" s="510"/>
      <c r="B4" s="511"/>
      <c r="C4" s="457"/>
      <c r="D4" s="458"/>
      <c r="E4" s="458"/>
      <c r="F4" s="458"/>
      <c r="G4" s="458"/>
      <c r="H4" s="458"/>
      <c r="I4" s="458"/>
      <c r="J4" s="458"/>
      <c r="K4" s="458"/>
      <c r="L4" s="458"/>
      <c r="M4" s="458"/>
      <c r="N4" s="458"/>
      <c r="O4" s="458"/>
      <c r="P4" s="458"/>
      <c r="Q4" s="458"/>
      <c r="R4" s="458"/>
      <c r="S4" s="458"/>
      <c r="T4" s="458"/>
      <c r="U4" s="458"/>
      <c r="V4" s="458"/>
      <c r="W4" s="458"/>
      <c r="X4" s="458"/>
      <c r="Y4" s="458"/>
      <c r="Z4" s="458"/>
      <c r="AA4" s="458"/>
      <c r="AB4" s="458"/>
      <c r="AC4" s="459"/>
      <c r="AD4" s="457"/>
      <c r="AE4" s="459"/>
      <c r="AF4" s="457"/>
      <c r="AG4" s="459"/>
      <c r="AH4" s="545"/>
      <c r="AI4" s="546"/>
      <c r="AJ4" s="546"/>
      <c r="AK4" s="546"/>
      <c r="AL4" s="546"/>
      <c r="AM4" s="546"/>
      <c r="AN4" s="546"/>
      <c r="AO4" s="546"/>
      <c r="AP4" s="546"/>
      <c r="AQ4" s="546"/>
      <c r="AR4" s="546"/>
      <c r="AS4" s="546"/>
      <c r="AT4" s="546"/>
      <c r="AU4" s="546"/>
      <c r="AV4" s="546"/>
      <c r="AW4" s="546"/>
      <c r="AX4" s="546"/>
      <c r="AY4" s="546"/>
      <c r="AZ4" s="546"/>
      <c r="BA4" s="546"/>
      <c r="BB4" s="547"/>
      <c r="BC4" s="550"/>
    </row>
    <row r="5" spans="1:55" ht="6.75" customHeight="1"/>
    <row r="6" spans="1:55" s="132" customFormat="1" ht="15.75" customHeight="1">
      <c r="A6" s="581" t="s">
        <v>97</v>
      </c>
      <c r="B6" s="581"/>
      <c r="C6" s="131">
        <v>44823</v>
      </c>
      <c r="AT6" s="144"/>
      <c r="AU6" s="144"/>
      <c r="AV6" s="144"/>
    </row>
    <row r="7" spans="1:55" s="133" customFormat="1" ht="6.75" customHeight="1" thickBot="1">
      <c r="AT7" s="145"/>
      <c r="AU7" s="145"/>
      <c r="AV7" s="145"/>
    </row>
    <row r="8" spans="1:55" s="133" customFormat="1" ht="20.25" customHeight="1" thickBot="1">
      <c r="A8" s="582" t="s">
        <v>0</v>
      </c>
      <c r="B8" s="583"/>
      <c r="C8" s="583"/>
      <c r="D8" s="583"/>
      <c r="E8" s="583"/>
      <c r="F8" s="583"/>
      <c r="G8" s="583"/>
      <c r="H8" s="583"/>
      <c r="I8" s="583"/>
      <c r="J8" s="583"/>
      <c r="K8" s="583"/>
      <c r="L8" s="583"/>
      <c r="M8" s="583"/>
      <c r="N8" s="584"/>
      <c r="O8" s="585" t="s">
        <v>48</v>
      </c>
      <c r="P8" s="586"/>
      <c r="Q8" s="586"/>
      <c r="R8" s="586"/>
      <c r="S8" s="586"/>
      <c r="T8" s="586"/>
      <c r="U8" s="586"/>
      <c r="V8" s="587"/>
      <c r="W8" s="588" t="s">
        <v>85</v>
      </c>
      <c r="X8" s="589"/>
      <c r="Y8" s="589"/>
      <c r="Z8" s="589"/>
      <c r="AA8" s="589"/>
      <c r="AB8" s="589"/>
      <c r="AC8" s="589"/>
      <c r="AD8" s="589"/>
      <c r="AE8" s="589"/>
      <c r="AF8" s="589"/>
      <c r="AG8" s="590" t="s">
        <v>185</v>
      </c>
      <c r="AH8" s="591"/>
      <c r="AI8" s="591"/>
      <c r="AJ8" s="591"/>
      <c r="AK8" s="591"/>
      <c r="AL8" s="591"/>
      <c r="AM8" s="591"/>
      <c r="AN8" s="591"/>
      <c r="AO8" s="592"/>
      <c r="AP8" s="563" t="s">
        <v>90</v>
      </c>
      <c r="AQ8" s="564"/>
      <c r="AR8" s="564"/>
      <c r="AS8" s="564"/>
      <c r="AT8" s="564"/>
      <c r="AU8" s="564"/>
      <c r="AV8" s="565"/>
      <c r="AW8" s="461" t="s">
        <v>682</v>
      </c>
      <c r="AX8" s="462"/>
      <c r="AY8" s="462"/>
      <c r="AZ8" s="462"/>
      <c r="BA8" s="462"/>
      <c r="BB8" s="462"/>
      <c r="BC8" s="463"/>
    </row>
    <row r="9" spans="1:55" s="133" customFormat="1" ht="26.25" customHeight="1">
      <c r="A9" s="594" t="s">
        <v>119</v>
      </c>
      <c r="B9" s="595"/>
      <c r="C9" s="595"/>
      <c r="D9" s="595"/>
      <c r="E9" s="595"/>
      <c r="F9" s="595"/>
      <c r="G9" s="596" t="s">
        <v>120</v>
      </c>
      <c r="H9" s="598" t="s">
        <v>692</v>
      </c>
      <c r="I9" s="599"/>
      <c r="J9" s="599"/>
      <c r="K9" s="600"/>
      <c r="L9" s="601" t="s">
        <v>115</v>
      </c>
      <c r="M9" s="602"/>
      <c r="N9" s="603" t="s">
        <v>91</v>
      </c>
      <c r="O9" s="578" t="s">
        <v>693</v>
      </c>
      <c r="P9" s="567" t="s">
        <v>50</v>
      </c>
      <c r="Q9" s="566" t="s">
        <v>156</v>
      </c>
      <c r="R9" s="567" t="s">
        <v>694</v>
      </c>
      <c r="S9" s="567" t="s">
        <v>51</v>
      </c>
      <c r="T9" s="566" t="s">
        <v>160</v>
      </c>
      <c r="U9" s="593" t="s">
        <v>695</v>
      </c>
      <c r="V9" s="570" t="s">
        <v>49</v>
      </c>
      <c r="W9" s="572" t="s">
        <v>53</v>
      </c>
      <c r="X9" s="573"/>
      <c r="Y9" s="574"/>
      <c r="Z9" s="575" t="s">
        <v>220</v>
      </c>
      <c r="AA9" s="575" t="s">
        <v>173</v>
      </c>
      <c r="AB9" s="577" t="s">
        <v>166</v>
      </c>
      <c r="AC9" s="573"/>
      <c r="AD9" s="573"/>
      <c r="AE9" s="573"/>
      <c r="AF9" s="573"/>
      <c r="AG9" s="568" t="s">
        <v>187</v>
      </c>
      <c r="AH9" s="553" t="s">
        <v>87</v>
      </c>
      <c r="AI9" s="553" t="s">
        <v>186</v>
      </c>
      <c r="AJ9" s="553" t="s">
        <v>188</v>
      </c>
      <c r="AK9" s="553" t="s">
        <v>88</v>
      </c>
      <c r="AL9" s="553" t="s">
        <v>189</v>
      </c>
      <c r="AM9" s="553" t="s">
        <v>696</v>
      </c>
      <c r="AN9" s="553" t="s">
        <v>81</v>
      </c>
      <c r="AO9" s="555" t="s">
        <v>89</v>
      </c>
      <c r="AP9" s="557" t="s">
        <v>92</v>
      </c>
      <c r="AQ9" s="559" t="s">
        <v>93</v>
      </c>
      <c r="AR9" s="579" t="s">
        <v>783</v>
      </c>
      <c r="AS9" s="559" t="s">
        <v>76</v>
      </c>
      <c r="AT9" s="561" t="s">
        <v>689</v>
      </c>
      <c r="AU9" s="562"/>
      <c r="AV9" s="551" t="s">
        <v>95</v>
      </c>
      <c r="AW9" s="464" t="s">
        <v>675</v>
      </c>
      <c r="AX9" s="466" t="s">
        <v>676</v>
      </c>
      <c r="AY9" s="466" t="s">
        <v>677</v>
      </c>
      <c r="AZ9" s="468" t="s">
        <v>678</v>
      </c>
      <c r="BA9" s="466" t="s">
        <v>679</v>
      </c>
      <c r="BB9" s="470" t="s">
        <v>680</v>
      </c>
      <c r="BC9" s="472" t="s">
        <v>681</v>
      </c>
    </row>
    <row r="10" spans="1:55" s="133" customFormat="1" ht="21" thickBot="1">
      <c r="A10" s="134" t="s">
        <v>1</v>
      </c>
      <c r="B10" s="135" t="s">
        <v>2</v>
      </c>
      <c r="C10" s="135" t="s">
        <v>33</v>
      </c>
      <c r="D10" s="136" t="s">
        <v>98</v>
      </c>
      <c r="E10" s="136" t="s">
        <v>35</v>
      </c>
      <c r="F10" s="136" t="s">
        <v>34</v>
      </c>
      <c r="G10" s="597"/>
      <c r="H10" s="137" t="s">
        <v>155</v>
      </c>
      <c r="I10" s="138" t="s">
        <v>222</v>
      </c>
      <c r="J10" s="135" t="s">
        <v>221</v>
      </c>
      <c r="K10" s="138" t="s">
        <v>223</v>
      </c>
      <c r="L10" s="137" t="s">
        <v>135</v>
      </c>
      <c r="M10" s="137" t="s">
        <v>136</v>
      </c>
      <c r="N10" s="603"/>
      <c r="O10" s="578"/>
      <c r="P10" s="567"/>
      <c r="Q10" s="567"/>
      <c r="R10" s="567"/>
      <c r="S10" s="567"/>
      <c r="T10" s="567"/>
      <c r="U10" s="593"/>
      <c r="V10" s="571"/>
      <c r="W10" s="139" t="s">
        <v>162</v>
      </c>
      <c r="X10" s="140" t="s">
        <v>163</v>
      </c>
      <c r="Y10" s="140" t="s">
        <v>164</v>
      </c>
      <c r="Z10" s="576"/>
      <c r="AA10" s="576"/>
      <c r="AB10" s="141" t="s">
        <v>174</v>
      </c>
      <c r="AC10" s="141" t="s">
        <v>184</v>
      </c>
      <c r="AD10" s="141" t="s">
        <v>167</v>
      </c>
      <c r="AE10" s="141" t="s">
        <v>168</v>
      </c>
      <c r="AF10" s="142" t="s">
        <v>169</v>
      </c>
      <c r="AG10" s="569"/>
      <c r="AH10" s="554"/>
      <c r="AI10" s="554"/>
      <c r="AJ10" s="554"/>
      <c r="AK10" s="554"/>
      <c r="AL10" s="554"/>
      <c r="AM10" s="554"/>
      <c r="AN10" s="554"/>
      <c r="AO10" s="556"/>
      <c r="AP10" s="558"/>
      <c r="AQ10" s="560"/>
      <c r="AR10" s="580"/>
      <c r="AS10" s="560"/>
      <c r="AT10" s="146" t="s">
        <v>690</v>
      </c>
      <c r="AU10" s="146" t="s">
        <v>697</v>
      </c>
      <c r="AV10" s="552"/>
      <c r="AW10" s="465"/>
      <c r="AX10" s="467"/>
      <c r="AY10" s="467"/>
      <c r="AZ10" s="469"/>
      <c r="BA10" s="467"/>
      <c r="BB10" s="471"/>
      <c r="BC10" s="473"/>
    </row>
    <row r="11" spans="1:55" s="64" customFormat="1" ht="243" customHeight="1">
      <c r="A11" s="160" t="s">
        <v>13</v>
      </c>
      <c r="B11" s="128" t="s">
        <v>19</v>
      </c>
      <c r="C11" s="124" t="s">
        <v>259</v>
      </c>
      <c r="D11" s="124" t="s">
        <v>260</v>
      </c>
      <c r="E11" s="128" t="s">
        <v>15</v>
      </c>
      <c r="F11" s="128" t="s">
        <v>261</v>
      </c>
      <c r="G11" s="128" t="s">
        <v>118</v>
      </c>
      <c r="H11" s="124" t="s">
        <v>262</v>
      </c>
      <c r="I11" s="124" t="s">
        <v>263</v>
      </c>
      <c r="J11" s="124" t="s">
        <v>264</v>
      </c>
      <c r="K11" s="124" t="s">
        <v>265</v>
      </c>
      <c r="L11" s="193" t="s">
        <v>122</v>
      </c>
      <c r="M11" s="128" t="s">
        <v>137</v>
      </c>
      <c r="N11" s="159" t="s">
        <v>128</v>
      </c>
      <c r="O11" s="160" t="s">
        <v>157</v>
      </c>
      <c r="P11" s="161">
        <f>IF($O11="Muy baja",1,IF($O11="Baja",2,IF($O11="Media",3,IF($O11="Alta",4,IF($O11="Muy alta",5,"")))))</f>
        <v>3</v>
      </c>
      <c r="Q11" s="183">
        <f>IF($O11="Muy baja",20%,IF($O11="Baja",40%,IF($O11="Media",60%,IF($O11="Alta",80%,IF($O11="Muy alta",100%,"")))))</f>
        <v>0.6</v>
      </c>
      <c r="R11" s="128" t="s">
        <v>24</v>
      </c>
      <c r="S11" s="161">
        <f>IF($R11="Leve",1,IF($R11="Menor",2,IF($R11="Moderado",3,IF($R11="Mayor",4,IF($R11="Catastrófico",5,"")))))</f>
        <v>3</v>
      </c>
      <c r="T11" s="183">
        <f>IF($R11="Leve",20%,IF($R11="Menor",40%,IF($R11="Moderado",60%,IF($R11="Mayor",80%,IF($R11="Catastrófico",100%,"")))))</f>
        <v>0.6</v>
      </c>
      <c r="U11" s="161">
        <f t="shared" ref="U11" si="0">IF(OR(P11="",S11=""),"",P11*S11)</f>
        <v>9</v>
      </c>
      <c r="V11" s="194" t="str">
        <f t="shared" ref="V11" si="1">IF(U11="","",IF(U11&lt;=2,"BAJA",IF(U11&lt;=6,"MODERADA",IF(U11&lt;=12,"ALTA","EXTREMA"))))</f>
        <v>ALTA</v>
      </c>
      <c r="W11" s="230" t="s">
        <v>266</v>
      </c>
      <c r="X11" s="193" t="s">
        <v>267</v>
      </c>
      <c r="Y11" s="193" t="s">
        <v>268</v>
      </c>
      <c r="Z11" s="193" t="s">
        <v>170</v>
      </c>
      <c r="AA11" s="167">
        <f>IF(Z11="","",IF(Z11="Preventivo",25%,IF(Z11="Detectivo",15%,10%)))</f>
        <v>0.25</v>
      </c>
      <c r="AB11" s="168" t="s">
        <v>176</v>
      </c>
      <c r="AC11" s="167">
        <f>IF(AB11="","",IF(AB11="Automático",25%,15%))</f>
        <v>0.25</v>
      </c>
      <c r="AD11" s="168" t="s">
        <v>179</v>
      </c>
      <c r="AE11" s="168" t="s">
        <v>180</v>
      </c>
      <c r="AF11" s="187" t="s">
        <v>183</v>
      </c>
      <c r="AG11" s="197" t="str">
        <f>IF(OR(O11="",Z11="",AB11=""),"",IF(AI11&lt;=20%,"Muy baja",IF(AI11&lt;=40%,"Baja",IF(AI11&lt;=60%,"Media",IF(AI11&lt;=80%,"Alta","Muy alta")))))</f>
        <v>Baja</v>
      </c>
      <c r="AH11" s="161">
        <f>IF($AG11="Muy baja",1,IF($AG11="Baja",2,IF($AG11="Media",3,IF($AG11="Alta",4,IF($AG11="Muy alta",5,"")))))</f>
        <v>2</v>
      </c>
      <c r="AI11" s="170">
        <f>IF(OR($Z11="Preventivo",$Z11="Detectivo"),($Q11-($Q11*($AC11+$AA11))),$Q11)</f>
        <v>0.3</v>
      </c>
      <c r="AJ11" s="170" t="str">
        <f>IF(OR(R11="",Z11="",AB11=""),"",IF(AL11&lt;=20%,"Leve",IF(AL11&lt;=40%,"Menor",IF(AL11&lt;=60%,"Moderado",IF(AL11&lt;=80%,"Mayor","Catastrófico")))))</f>
        <v>Moderado</v>
      </c>
      <c r="AK11" s="161">
        <f>IF($AJ11="Leve",1,IF($AJ11="Menor",2,IF($AJ11="Moderado",3,IF($AJ11="Mayor",4,IF($AJ11="Catastrófico",5,"")))))</f>
        <v>3</v>
      </c>
      <c r="AL11" s="170">
        <f>IF($Z11="Correctivo",($T11-($T11*($AC11+$AA11))),$T11)</f>
        <v>0.6</v>
      </c>
      <c r="AM11" s="171">
        <f>IF(OR(AH11="",AK11=""),"",AH11*AK11)</f>
        <v>6</v>
      </c>
      <c r="AN11" s="172" t="str">
        <f t="shared" ref="AN11" si="2">IF(AM11="","",IF(AM11&lt;=2,"BAJA",IF(AM11&lt;=6,"MODERADA",IF(AM11&lt;=12,"ALTA","EXTREMA"))))</f>
        <v>MODERADA</v>
      </c>
      <c r="AO11" s="189" t="str">
        <f>IF(AN11="","",IF(AN11="Baja","Asumir el Riesgo.",IF(AN11="Moderada","Asumir o reducir el Riesgo.",IF(AN11="Alta","Reducir el Riesgo, Evitar, Compartir o Transferir (pronta atención).",IF(AN11="Extrema","Reducir el Riesgo, Evitar o Compartir (Se requiere acción inmediata).","")))))</f>
        <v>Asumir o reducir el Riesgo.</v>
      </c>
      <c r="AP11" s="358" t="s">
        <v>269</v>
      </c>
      <c r="AQ11" s="359" t="s">
        <v>270</v>
      </c>
      <c r="AR11" s="360">
        <v>3</v>
      </c>
      <c r="AS11" s="360" t="s">
        <v>271</v>
      </c>
      <c r="AT11" s="361">
        <v>44805</v>
      </c>
      <c r="AU11" s="361">
        <v>45169</v>
      </c>
      <c r="AV11" s="362" t="s">
        <v>272</v>
      </c>
      <c r="AW11" s="352">
        <v>44895</v>
      </c>
      <c r="AX11" s="351" t="s">
        <v>784</v>
      </c>
      <c r="AY11" s="354">
        <v>0.3</v>
      </c>
      <c r="AZ11" s="357">
        <f>IF(AY11="","",IF(OR(AR11=0,AR11="",AW11=""),"",(AY11*100%)/AR11))</f>
        <v>9.9999999999999992E-2</v>
      </c>
      <c r="BA11" s="384" t="str">
        <f>IF(AY11="","",IF(AW11&lt;AU11,IF(AZ11=0%,"SIN INICIAR",IF(AZ11=100%,"TERMINADA",IF(AZ11&gt;0%,"EN PROCESO")))))</f>
        <v>EN PROCESO</v>
      </c>
      <c r="BB11" s="413" t="s">
        <v>786</v>
      </c>
      <c r="BC11" s="373" t="s">
        <v>785</v>
      </c>
    </row>
    <row r="12" spans="1:55" ht="243" customHeight="1"/>
  </sheetData>
  <mergeCells count="52">
    <mergeCell ref="C1:AC4"/>
    <mergeCell ref="AD1:AE4"/>
    <mergeCell ref="AF1:AG4"/>
    <mergeCell ref="A1:B4"/>
    <mergeCell ref="AR9:AR10"/>
    <mergeCell ref="A6:B6"/>
    <mergeCell ref="A8:N8"/>
    <mergeCell ref="O8:V8"/>
    <mergeCell ref="W8:AF8"/>
    <mergeCell ref="AG8:AO8"/>
    <mergeCell ref="U9:U10"/>
    <mergeCell ref="A9:F9"/>
    <mergeCell ref="G9:G10"/>
    <mergeCell ref="H9:K9"/>
    <mergeCell ref="L9:M9"/>
    <mergeCell ref="N9:N10"/>
    <mergeCell ref="O9:O10"/>
    <mergeCell ref="P9:P10"/>
    <mergeCell ref="Q9:Q10"/>
    <mergeCell ref="R9:R10"/>
    <mergeCell ref="S9:S10"/>
    <mergeCell ref="T9:T10"/>
    <mergeCell ref="AG9:AG10"/>
    <mergeCell ref="AH9:AH10"/>
    <mergeCell ref="AI9:AI10"/>
    <mergeCell ref="AJ9:AJ10"/>
    <mergeCell ref="V9:V10"/>
    <mergeCell ref="W9:Y9"/>
    <mergeCell ref="Z9:Z10"/>
    <mergeCell ref="AA9:AA10"/>
    <mergeCell ref="AB9:AF9"/>
    <mergeCell ref="AK9:AK10"/>
    <mergeCell ref="AZ9:AZ10"/>
    <mergeCell ref="BA9:BA10"/>
    <mergeCell ref="BB9:BB10"/>
    <mergeCell ref="BC9:BC10"/>
    <mergeCell ref="AH1:BB4"/>
    <mergeCell ref="BC1:BC4"/>
    <mergeCell ref="AV9:AV10"/>
    <mergeCell ref="AN9:AN10"/>
    <mergeCell ref="AO9:AO10"/>
    <mergeCell ref="AP9:AP10"/>
    <mergeCell ref="AQ9:AQ10"/>
    <mergeCell ref="AS9:AS10"/>
    <mergeCell ref="AT9:AU9"/>
    <mergeCell ref="AM9:AM10"/>
    <mergeCell ref="AL9:AL10"/>
    <mergeCell ref="AP8:AV8"/>
    <mergeCell ref="AW8:BC8"/>
    <mergeCell ref="AW9:AW10"/>
    <mergeCell ref="AX9:AX10"/>
    <mergeCell ref="AY9:AY10"/>
  </mergeCells>
  <conditionalFormatting sqref="V11">
    <cfRule type="containsText" dxfId="309" priority="1289" operator="containsText" text="ALTA">
      <formula>NOT(ISERROR(SEARCH("ALTA",V11)))</formula>
    </cfRule>
    <cfRule type="containsText" dxfId="308" priority="1290" operator="containsText" text="EXTREMA">
      <formula>NOT(ISERROR(SEARCH("EXTREMA",V11)))</formula>
    </cfRule>
    <cfRule type="containsText" dxfId="307" priority="1291" operator="containsText" text="ALTA">
      <formula>NOT(ISERROR(SEARCH("ALTA",V11)))</formula>
    </cfRule>
    <cfRule type="containsText" dxfId="306" priority="1292" operator="containsText" text="MODERADA">
      <formula>NOT(ISERROR(SEARCH("MODERADA",V11)))</formula>
    </cfRule>
    <cfRule type="containsText" dxfId="305" priority="1293" operator="containsText" text="BAJA">
      <formula>NOT(ISERROR(SEARCH("BAJA",V11)))</formula>
    </cfRule>
    <cfRule type="colorScale" priority="1294">
      <colorScale>
        <cfvo type="num" val="1"/>
        <cfvo type="num" val="2"/>
        <cfvo type="num" val="5"/>
        <color rgb="FFF8696B"/>
        <color rgb="FFFFEB84"/>
        <color rgb="FF63BE7B"/>
      </colorScale>
    </cfRule>
    <cfRule type="colorScale" priority="1295">
      <colorScale>
        <cfvo type="min"/>
        <cfvo type="percentile" val="50"/>
        <cfvo type="max"/>
        <color rgb="FFF8696B"/>
        <color rgb="FFFFEB84"/>
        <color rgb="FF63BE7B"/>
      </colorScale>
    </cfRule>
  </conditionalFormatting>
  <conditionalFormatting sqref="V11">
    <cfRule type="containsText" dxfId="304" priority="1296" operator="containsText" text="ALTA">
      <formula>NOT(ISERROR(SEARCH("ALTA",V11)))</formula>
    </cfRule>
    <cfRule type="containsText" dxfId="303" priority="1297" operator="containsText" text="EXTREMA">
      <formula>NOT(ISERROR(SEARCH("EXTREMA",V11)))</formula>
    </cfRule>
    <cfRule type="containsText" dxfId="302" priority="1298" operator="containsText" text="ALTA">
      <formula>NOT(ISERROR(SEARCH("ALTA",V11)))</formula>
    </cfRule>
    <cfRule type="containsText" dxfId="301" priority="1299" operator="containsText" text="MODERADA">
      <formula>NOT(ISERROR(SEARCH("MODERADA",V11)))</formula>
    </cfRule>
    <cfRule type="containsText" dxfId="300" priority="1300" operator="containsText" text="BAJA">
      <formula>NOT(ISERROR(SEARCH("BAJA",V11)))</formula>
    </cfRule>
    <cfRule type="colorScale" priority="1301">
      <colorScale>
        <cfvo type="num" val="1"/>
        <cfvo type="num" val="2"/>
        <cfvo type="num" val="5"/>
        <color rgb="FFF8696B"/>
        <color rgb="FFFFEB84"/>
        <color rgb="FF63BE7B"/>
      </colorScale>
    </cfRule>
    <cfRule type="colorScale" priority="1302">
      <colorScale>
        <cfvo type="min"/>
        <cfvo type="percentile" val="50"/>
        <cfvo type="max"/>
        <color rgb="FFF8696B"/>
        <color rgb="FFFFEB84"/>
        <color rgb="FF63BE7B"/>
      </colorScale>
    </cfRule>
  </conditionalFormatting>
  <conditionalFormatting sqref="AN11">
    <cfRule type="containsText" dxfId="299" priority="1303" operator="containsText" text="ALTA">
      <formula>NOT(ISERROR(SEARCH("ALTA",AN11)))</formula>
    </cfRule>
    <cfRule type="containsText" dxfId="298" priority="1304" operator="containsText" text="EXTREMA">
      <formula>NOT(ISERROR(SEARCH("EXTREMA",AN11)))</formula>
    </cfRule>
    <cfRule type="containsText" dxfId="297" priority="1305" operator="containsText" text="ALTA">
      <formula>NOT(ISERROR(SEARCH("ALTA",AN11)))</formula>
    </cfRule>
    <cfRule type="containsText" dxfId="296" priority="1306" operator="containsText" text="MODERADA">
      <formula>NOT(ISERROR(SEARCH("MODERADA",AN11)))</formula>
    </cfRule>
    <cfRule type="containsText" dxfId="295" priority="1307" operator="containsText" text="BAJA">
      <formula>NOT(ISERROR(SEARCH("BAJA",AN11)))</formula>
    </cfRule>
    <cfRule type="colorScale" priority="1308">
      <colorScale>
        <cfvo type="num" val="1"/>
        <cfvo type="num" val="2"/>
        <cfvo type="num" val="5"/>
        <color rgb="FFF8696B"/>
        <color rgb="FFFFEB84"/>
        <color rgb="FF63BE7B"/>
      </colorScale>
    </cfRule>
    <cfRule type="colorScale" priority="1309">
      <colorScale>
        <cfvo type="min"/>
        <cfvo type="percentile" val="50"/>
        <cfvo type="max"/>
        <color rgb="FFF8696B"/>
        <color rgb="FFFFEB84"/>
        <color rgb="FF63BE7B"/>
      </colorScale>
    </cfRule>
  </conditionalFormatting>
  <conditionalFormatting sqref="AN11">
    <cfRule type="containsText" dxfId="294" priority="1310" operator="containsText" text="ALTA">
      <formula>NOT(ISERROR(SEARCH("ALTA",AN11)))</formula>
    </cfRule>
    <cfRule type="containsText" dxfId="293" priority="1311" operator="containsText" text="EXTREMA">
      <formula>NOT(ISERROR(SEARCH("EXTREMA",AN11)))</formula>
    </cfRule>
    <cfRule type="containsText" dxfId="292" priority="1312" operator="containsText" text="ALTA">
      <formula>NOT(ISERROR(SEARCH("ALTA",AN11)))</formula>
    </cfRule>
    <cfRule type="containsText" dxfId="291" priority="1313" operator="containsText" text="MODERADA">
      <formula>NOT(ISERROR(SEARCH("MODERADA",AN11)))</formula>
    </cfRule>
    <cfRule type="containsText" dxfId="290" priority="1314" operator="containsText" text="BAJA">
      <formula>NOT(ISERROR(SEARCH("BAJA",AN11)))</formula>
    </cfRule>
    <cfRule type="colorScale" priority="1315">
      <colorScale>
        <cfvo type="num" val="1"/>
        <cfvo type="num" val="2"/>
        <cfvo type="num" val="5"/>
        <color rgb="FFF8696B"/>
        <color rgb="FFFFEB84"/>
        <color rgb="FF63BE7B"/>
      </colorScale>
    </cfRule>
    <cfRule type="colorScale" priority="1316">
      <colorScale>
        <cfvo type="min"/>
        <cfvo type="percentile" val="50"/>
        <cfvo type="max"/>
        <color rgb="FFF8696B"/>
        <color rgb="FFFFEB84"/>
        <color rgb="FF63BE7B"/>
      </colorScale>
    </cfRule>
  </conditionalFormatting>
  <dataValidations count="5">
    <dataValidation type="list" allowBlank="1" showInputMessage="1" showErrorMessage="1" sqref="B11" xr:uid="{FC419DAE-0B57-4856-A71D-93B7DAC0717F}">
      <formula1>Procesos</formula1>
    </dataValidation>
    <dataValidation type="list" allowBlank="1" showInputMessage="1" showErrorMessage="1" sqref="A11" xr:uid="{35B0A6A0-F89F-4281-BDFF-067BFAE11575}">
      <formula1>Macroprocesos</formula1>
    </dataValidation>
    <dataValidation type="list" allowBlank="1" showInputMessage="1" showErrorMessage="1" sqref="R11" xr:uid="{D740F5DC-2566-4BAA-9963-69A2F6E3B551}">
      <formula1>Impacto</formula1>
    </dataValidation>
    <dataValidation type="list" allowBlank="1" showInputMessage="1" showErrorMessage="1" sqref="O11" xr:uid="{B7313AFF-72AF-44DB-AA93-9AD2C10E9DF4}">
      <formula1>Frecuencia</formula1>
    </dataValidation>
    <dataValidation type="list" allowBlank="1" showInputMessage="1" showErrorMessage="1" sqref="M11" xr:uid="{C950C7C6-155B-4F8D-B0AC-0C41C0EC2646}">
      <formula1>INDIRECT(L11)</formula1>
    </dataValidation>
  </dataValidations>
  <hyperlinks>
    <hyperlink ref="AQ11" r:id="rId1" display="1. Comunicaciones entre la coordinación de prensa y comunicaciones y las diferentes áreas. _x000a__x000a_2. Descripción de la ruta incluida en alguno de los documentos del área de comunicaciones.                                      1. Acta de comité y correos. _x000a__x000a_2. " xr:uid="{92F9D27E-E5C7-4C3C-9773-9DCDAE6E38E2}"/>
  </hyperlinks>
  <printOptions horizontalCentered="1"/>
  <pageMargins left="0.11" right="0.13" top="0.27559055118110237" bottom="0.32" header="0.19685039370078741" footer="0.17"/>
  <pageSetup paperSize="281" scale="60" pageOrder="overThenDown"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780D7A4-2089-4929-9E7F-29E60FF652FF}">
          <x14:formula1>
            <xm:f>Datos!$B$2:$B$25</xm:f>
          </x14:formula1>
          <xm:sqref>AY11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20FEA-7C63-4032-89E4-1B86FF0614A2}">
  <sheetPr codeName="Hoja7"/>
  <dimension ref="A1:BC12"/>
  <sheetViews>
    <sheetView showGridLines="0" topLeftCell="A10" zoomScale="90" zoomScaleNormal="90" zoomScaleSheetLayoutView="85" workbookViewId="0">
      <selection activeCell="A11" sqref="A11"/>
    </sheetView>
  </sheetViews>
  <sheetFormatPr baseColWidth="10" defaultColWidth="11.44140625" defaultRowHeight="10.199999999999999"/>
  <cols>
    <col min="1" max="1" width="14.44140625" style="64" customWidth="1"/>
    <col min="2" max="2" width="15.6640625" style="64" customWidth="1"/>
    <col min="3" max="3" width="33" style="64" customWidth="1"/>
    <col min="4" max="4" width="25.6640625" style="64" customWidth="1"/>
    <col min="5" max="5" width="10.44140625" style="64" customWidth="1"/>
    <col min="6" max="6" width="13.109375" style="64" customWidth="1"/>
    <col min="7" max="7" width="14.44140625" style="64" customWidth="1"/>
    <col min="8" max="8" width="15.6640625" style="64" customWidth="1"/>
    <col min="9" max="9" width="20.44140625" style="64" customWidth="1"/>
    <col min="10" max="10" width="29" style="64" customWidth="1"/>
    <col min="11" max="11" width="29.109375" style="64" customWidth="1"/>
    <col min="12" max="14" width="14.33203125" style="64" customWidth="1"/>
    <col min="15" max="15" width="21.44140625" style="64" customWidth="1"/>
    <col min="16" max="16" width="4.33203125" style="64" customWidth="1"/>
    <col min="17" max="17" width="6.109375" style="64" customWidth="1"/>
    <col min="18" max="18" width="24" style="64" customWidth="1"/>
    <col min="19" max="19" width="4.33203125" style="64" customWidth="1"/>
    <col min="20" max="20" width="5.33203125" style="64" customWidth="1"/>
    <col min="21" max="22" width="12.6640625" style="64" customWidth="1"/>
    <col min="23" max="23" width="21.5546875" style="64" customWidth="1"/>
    <col min="24" max="24" width="32.88671875" style="64" customWidth="1"/>
    <col min="25" max="25" width="29.33203125" style="64" customWidth="1"/>
    <col min="26" max="26" width="9.33203125" style="64" customWidth="1"/>
    <col min="27" max="27" width="11" style="64" customWidth="1"/>
    <col min="28" max="29" width="16.6640625" style="64" customWidth="1"/>
    <col min="30" max="30" width="15.6640625" style="64" customWidth="1"/>
    <col min="31" max="31" width="13.109375" style="64" customWidth="1"/>
    <col min="32" max="32" width="11.6640625" style="64" customWidth="1"/>
    <col min="33" max="33" width="13.44140625" style="64" customWidth="1"/>
    <col min="34" max="35" width="5.44140625" style="64" customWidth="1"/>
    <col min="36" max="36" width="12.44140625" style="64" customWidth="1"/>
    <col min="37" max="38" width="5.44140625" style="64" customWidth="1"/>
    <col min="39" max="39" width="12.88671875" style="64" customWidth="1"/>
    <col min="40" max="40" width="13.109375" style="64" customWidth="1"/>
    <col min="41" max="41" width="14" style="64" customWidth="1"/>
    <col min="42" max="42" width="37.6640625" style="64" customWidth="1"/>
    <col min="43" max="43" width="28.6640625" style="64" customWidth="1"/>
    <col min="44" max="44" width="15.6640625" style="64" customWidth="1"/>
    <col min="45" max="45" width="17.109375" style="64" customWidth="1"/>
    <col min="46" max="47" width="15.6640625" style="64" customWidth="1"/>
    <col min="48" max="48" width="18.6640625" style="64" customWidth="1"/>
    <col min="49" max="49" width="17.6640625" style="64" customWidth="1"/>
    <col min="50" max="50" width="40.6640625" style="64" customWidth="1"/>
    <col min="51" max="53" width="17.6640625" style="64" customWidth="1"/>
    <col min="54" max="54" width="74.33203125" style="64" customWidth="1"/>
    <col min="55" max="55" width="17.6640625" style="64" customWidth="1"/>
    <col min="56" max="16384" width="11.44140625" style="64"/>
  </cols>
  <sheetData>
    <row r="1" spans="1:55" s="143" customFormat="1" ht="18" customHeight="1">
      <c r="A1" s="624"/>
      <c r="B1" s="625"/>
      <c r="C1" s="451" t="s">
        <v>688</v>
      </c>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3"/>
      <c r="AD1" s="631"/>
      <c r="AE1" s="632"/>
      <c r="AF1" s="631"/>
      <c r="AG1" s="632"/>
      <c r="AH1" s="451" t="s">
        <v>688</v>
      </c>
      <c r="AI1" s="540"/>
      <c r="AJ1" s="540"/>
      <c r="AK1" s="540"/>
      <c r="AL1" s="540"/>
      <c r="AM1" s="540"/>
      <c r="AN1" s="540"/>
      <c r="AO1" s="540"/>
      <c r="AP1" s="540"/>
      <c r="AQ1" s="540"/>
      <c r="AR1" s="540"/>
      <c r="AS1" s="540"/>
      <c r="AT1" s="540"/>
      <c r="AU1" s="540"/>
      <c r="AV1" s="540"/>
      <c r="AW1" s="540"/>
      <c r="AX1" s="540"/>
      <c r="AY1" s="540"/>
      <c r="AZ1" s="540"/>
      <c r="BA1" s="540"/>
      <c r="BB1" s="541"/>
      <c r="BC1" s="621"/>
    </row>
    <row r="2" spans="1:55" s="143" customFormat="1" ht="18" customHeight="1">
      <c r="A2" s="626"/>
      <c r="B2" s="627"/>
      <c r="C2" s="454"/>
      <c r="D2" s="455"/>
      <c r="E2" s="455"/>
      <c r="F2" s="455"/>
      <c r="G2" s="455"/>
      <c r="H2" s="455"/>
      <c r="I2" s="455"/>
      <c r="J2" s="455"/>
      <c r="K2" s="455"/>
      <c r="L2" s="455"/>
      <c r="M2" s="455"/>
      <c r="N2" s="455"/>
      <c r="O2" s="455"/>
      <c r="P2" s="455"/>
      <c r="Q2" s="455"/>
      <c r="R2" s="455"/>
      <c r="S2" s="455"/>
      <c r="T2" s="455"/>
      <c r="U2" s="455"/>
      <c r="V2" s="455"/>
      <c r="W2" s="455"/>
      <c r="X2" s="455"/>
      <c r="Y2" s="455"/>
      <c r="Z2" s="455"/>
      <c r="AA2" s="455"/>
      <c r="AB2" s="455"/>
      <c r="AC2" s="456"/>
      <c r="AD2" s="633"/>
      <c r="AE2" s="634"/>
      <c r="AF2" s="633"/>
      <c r="AG2" s="634"/>
      <c r="AH2" s="542"/>
      <c r="AI2" s="543"/>
      <c r="AJ2" s="543"/>
      <c r="AK2" s="543"/>
      <c r="AL2" s="543"/>
      <c r="AM2" s="543"/>
      <c r="AN2" s="543"/>
      <c r="AO2" s="543"/>
      <c r="AP2" s="543"/>
      <c r="AQ2" s="543"/>
      <c r="AR2" s="543"/>
      <c r="AS2" s="543"/>
      <c r="AT2" s="543"/>
      <c r="AU2" s="543"/>
      <c r="AV2" s="543"/>
      <c r="AW2" s="543"/>
      <c r="AX2" s="543"/>
      <c r="AY2" s="543"/>
      <c r="AZ2" s="543"/>
      <c r="BA2" s="543"/>
      <c r="BB2" s="544"/>
      <c r="BC2" s="622"/>
    </row>
    <row r="3" spans="1:55" s="143" customFormat="1" ht="18" customHeight="1">
      <c r="A3" s="626"/>
      <c r="B3" s="627"/>
      <c r="C3" s="454"/>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6"/>
      <c r="AD3" s="633"/>
      <c r="AE3" s="634"/>
      <c r="AF3" s="633"/>
      <c r="AG3" s="634"/>
      <c r="AH3" s="542"/>
      <c r="AI3" s="543"/>
      <c r="AJ3" s="543"/>
      <c r="AK3" s="543"/>
      <c r="AL3" s="543"/>
      <c r="AM3" s="543"/>
      <c r="AN3" s="543"/>
      <c r="AO3" s="543"/>
      <c r="AP3" s="543"/>
      <c r="AQ3" s="543"/>
      <c r="AR3" s="543"/>
      <c r="AS3" s="543"/>
      <c r="AT3" s="543"/>
      <c r="AU3" s="543"/>
      <c r="AV3" s="543"/>
      <c r="AW3" s="543"/>
      <c r="AX3" s="543"/>
      <c r="AY3" s="543"/>
      <c r="AZ3" s="543"/>
      <c r="BA3" s="543"/>
      <c r="BB3" s="544"/>
      <c r="BC3" s="622"/>
    </row>
    <row r="4" spans="1:55" s="143" customFormat="1" ht="18" customHeight="1" thickBot="1">
      <c r="A4" s="628"/>
      <c r="B4" s="629"/>
      <c r="C4" s="457"/>
      <c r="D4" s="458"/>
      <c r="E4" s="458"/>
      <c r="F4" s="458"/>
      <c r="G4" s="458"/>
      <c r="H4" s="458"/>
      <c r="I4" s="458"/>
      <c r="J4" s="458"/>
      <c r="K4" s="458"/>
      <c r="L4" s="458"/>
      <c r="M4" s="458"/>
      <c r="N4" s="458"/>
      <c r="O4" s="458"/>
      <c r="P4" s="458"/>
      <c r="Q4" s="458"/>
      <c r="R4" s="458"/>
      <c r="S4" s="458"/>
      <c r="T4" s="458"/>
      <c r="U4" s="458"/>
      <c r="V4" s="458"/>
      <c r="W4" s="458"/>
      <c r="X4" s="458"/>
      <c r="Y4" s="458"/>
      <c r="Z4" s="458"/>
      <c r="AA4" s="458"/>
      <c r="AB4" s="458"/>
      <c r="AC4" s="459"/>
      <c r="AD4" s="635"/>
      <c r="AE4" s="636"/>
      <c r="AF4" s="635"/>
      <c r="AG4" s="636"/>
      <c r="AH4" s="545"/>
      <c r="AI4" s="546"/>
      <c r="AJ4" s="546"/>
      <c r="AK4" s="546"/>
      <c r="AL4" s="546"/>
      <c r="AM4" s="546"/>
      <c r="AN4" s="546"/>
      <c r="AO4" s="546"/>
      <c r="AP4" s="546"/>
      <c r="AQ4" s="546"/>
      <c r="AR4" s="546"/>
      <c r="AS4" s="546"/>
      <c r="AT4" s="546"/>
      <c r="AU4" s="546"/>
      <c r="AV4" s="546"/>
      <c r="AW4" s="546"/>
      <c r="AX4" s="546"/>
      <c r="AY4" s="546"/>
      <c r="AZ4" s="546"/>
      <c r="BA4" s="546"/>
      <c r="BB4" s="547"/>
      <c r="BC4" s="623"/>
    </row>
    <row r="5" spans="1:55" ht="6.75" customHeight="1"/>
    <row r="6" spans="1:55" s="65" customFormat="1" ht="15.75" customHeight="1">
      <c r="A6" s="505" t="s">
        <v>97</v>
      </c>
      <c r="B6" s="505"/>
      <c r="C6" s="66">
        <v>44805</v>
      </c>
    </row>
    <row r="7" spans="1:55" s="67" customFormat="1" ht="6.75" customHeight="1" thickBot="1"/>
    <row r="8" spans="1:55" s="67" customFormat="1" ht="20.25" customHeight="1" thickBot="1">
      <c r="A8" s="481" t="s">
        <v>0</v>
      </c>
      <c r="B8" s="482"/>
      <c r="C8" s="482"/>
      <c r="D8" s="482"/>
      <c r="E8" s="482"/>
      <c r="F8" s="482"/>
      <c r="G8" s="482"/>
      <c r="H8" s="482"/>
      <c r="I8" s="482"/>
      <c r="J8" s="482"/>
      <c r="K8" s="482"/>
      <c r="L8" s="482"/>
      <c r="M8" s="482"/>
      <c r="N8" s="483"/>
      <c r="O8" s="518" t="s">
        <v>48</v>
      </c>
      <c r="P8" s="519"/>
      <c r="Q8" s="519"/>
      <c r="R8" s="519"/>
      <c r="S8" s="519"/>
      <c r="T8" s="519"/>
      <c r="U8" s="519"/>
      <c r="V8" s="520"/>
      <c r="W8" s="530" t="s">
        <v>85</v>
      </c>
      <c r="X8" s="531"/>
      <c r="Y8" s="531"/>
      <c r="Z8" s="531"/>
      <c r="AA8" s="531"/>
      <c r="AB8" s="531"/>
      <c r="AC8" s="531"/>
      <c r="AD8" s="531"/>
      <c r="AE8" s="531"/>
      <c r="AF8" s="531"/>
      <c r="AG8" s="500" t="s">
        <v>185</v>
      </c>
      <c r="AH8" s="501"/>
      <c r="AI8" s="501"/>
      <c r="AJ8" s="501"/>
      <c r="AK8" s="501"/>
      <c r="AL8" s="501"/>
      <c r="AM8" s="501"/>
      <c r="AN8" s="501"/>
      <c r="AO8" s="502"/>
      <c r="AP8" s="486" t="s">
        <v>90</v>
      </c>
      <c r="AQ8" s="487"/>
      <c r="AR8" s="487"/>
      <c r="AS8" s="487"/>
      <c r="AT8" s="487"/>
      <c r="AU8" s="487"/>
      <c r="AV8" s="630"/>
      <c r="AW8" s="461" t="s">
        <v>682</v>
      </c>
      <c r="AX8" s="462"/>
      <c r="AY8" s="462"/>
      <c r="AZ8" s="462"/>
      <c r="BA8" s="462"/>
      <c r="BB8" s="462"/>
      <c r="BC8" s="463"/>
    </row>
    <row r="9" spans="1:55" s="67" customFormat="1" ht="26.25" customHeight="1">
      <c r="A9" s="638" t="s">
        <v>119</v>
      </c>
      <c r="B9" s="639"/>
      <c r="C9" s="639"/>
      <c r="D9" s="639"/>
      <c r="E9" s="639"/>
      <c r="F9" s="639"/>
      <c r="G9" s="484" t="s">
        <v>120</v>
      </c>
      <c r="H9" s="478" t="s">
        <v>683</v>
      </c>
      <c r="I9" s="479"/>
      <c r="J9" s="479"/>
      <c r="K9" s="480"/>
      <c r="L9" s="474" t="s">
        <v>115</v>
      </c>
      <c r="M9" s="475"/>
      <c r="N9" s="619" t="s">
        <v>91</v>
      </c>
      <c r="O9" s="620" t="s">
        <v>684</v>
      </c>
      <c r="P9" s="614" t="s">
        <v>50</v>
      </c>
      <c r="Q9" s="476" t="s">
        <v>156</v>
      </c>
      <c r="R9" s="614" t="s">
        <v>685</v>
      </c>
      <c r="S9" s="614" t="s">
        <v>51</v>
      </c>
      <c r="T9" s="476" t="s">
        <v>160</v>
      </c>
      <c r="U9" s="637" t="s">
        <v>686</v>
      </c>
      <c r="V9" s="521" t="s">
        <v>49</v>
      </c>
      <c r="W9" s="526" t="s">
        <v>53</v>
      </c>
      <c r="X9" s="526"/>
      <c r="Y9" s="529"/>
      <c r="Z9" s="503" t="s">
        <v>220</v>
      </c>
      <c r="AA9" s="503" t="s">
        <v>173</v>
      </c>
      <c r="AB9" s="525" t="s">
        <v>166</v>
      </c>
      <c r="AC9" s="526"/>
      <c r="AD9" s="526"/>
      <c r="AE9" s="526"/>
      <c r="AF9" s="526"/>
      <c r="AG9" s="617" t="s">
        <v>187</v>
      </c>
      <c r="AH9" s="606" t="s">
        <v>87</v>
      </c>
      <c r="AI9" s="606" t="s">
        <v>186</v>
      </c>
      <c r="AJ9" s="606" t="s">
        <v>188</v>
      </c>
      <c r="AK9" s="606" t="s">
        <v>88</v>
      </c>
      <c r="AL9" s="606" t="s">
        <v>189</v>
      </c>
      <c r="AM9" s="606" t="s">
        <v>687</v>
      </c>
      <c r="AN9" s="606" t="s">
        <v>81</v>
      </c>
      <c r="AO9" s="608" t="s">
        <v>89</v>
      </c>
      <c r="AP9" s="610" t="s">
        <v>92</v>
      </c>
      <c r="AQ9" s="612" t="s">
        <v>93</v>
      </c>
      <c r="AR9" s="535" t="s">
        <v>783</v>
      </c>
      <c r="AS9" s="612" t="s">
        <v>76</v>
      </c>
      <c r="AT9" s="446" t="s">
        <v>689</v>
      </c>
      <c r="AU9" s="447"/>
      <c r="AV9" s="604" t="s">
        <v>95</v>
      </c>
      <c r="AW9" s="464" t="s">
        <v>675</v>
      </c>
      <c r="AX9" s="466" t="s">
        <v>676</v>
      </c>
      <c r="AY9" s="466" t="s">
        <v>677</v>
      </c>
      <c r="AZ9" s="468" t="s">
        <v>678</v>
      </c>
      <c r="BA9" s="466" t="s">
        <v>679</v>
      </c>
      <c r="BB9" s="470" t="s">
        <v>680</v>
      </c>
      <c r="BC9" s="472" t="s">
        <v>681</v>
      </c>
    </row>
    <row r="10" spans="1:55" s="67" customFormat="1" ht="21" thickBot="1">
      <c r="A10" s="147" t="s">
        <v>1</v>
      </c>
      <c r="B10" s="148" t="s">
        <v>2</v>
      </c>
      <c r="C10" s="148" t="s">
        <v>33</v>
      </c>
      <c r="D10" s="149" t="s">
        <v>98</v>
      </c>
      <c r="E10" s="149" t="s">
        <v>35</v>
      </c>
      <c r="F10" s="149" t="s">
        <v>34</v>
      </c>
      <c r="G10" s="640"/>
      <c r="H10" s="150" t="s">
        <v>155</v>
      </c>
      <c r="I10" s="151" t="s">
        <v>222</v>
      </c>
      <c r="J10" s="148" t="s">
        <v>221</v>
      </c>
      <c r="K10" s="151" t="s">
        <v>223</v>
      </c>
      <c r="L10" s="150" t="s">
        <v>135</v>
      </c>
      <c r="M10" s="150" t="s">
        <v>136</v>
      </c>
      <c r="N10" s="619"/>
      <c r="O10" s="620"/>
      <c r="P10" s="614"/>
      <c r="Q10" s="614"/>
      <c r="R10" s="614"/>
      <c r="S10" s="614"/>
      <c r="T10" s="614"/>
      <c r="U10" s="637"/>
      <c r="V10" s="615"/>
      <c r="W10" s="152" t="s">
        <v>162</v>
      </c>
      <c r="X10" s="152" t="s">
        <v>163</v>
      </c>
      <c r="Y10" s="152" t="s">
        <v>164</v>
      </c>
      <c r="Z10" s="616"/>
      <c r="AA10" s="616"/>
      <c r="AB10" s="153" t="s">
        <v>174</v>
      </c>
      <c r="AC10" s="153" t="s">
        <v>184</v>
      </c>
      <c r="AD10" s="153" t="s">
        <v>167</v>
      </c>
      <c r="AE10" s="153" t="s">
        <v>168</v>
      </c>
      <c r="AF10" s="154" t="s">
        <v>169</v>
      </c>
      <c r="AG10" s="618"/>
      <c r="AH10" s="607"/>
      <c r="AI10" s="607"/>
      <c r="AJ10" s="607"/>
      <c r="AK10" s="607"/>
      <c r="AL10" s="607"/>
      <c r="AM10" s="607"/>
      <c r="AN10" s="607"/>
      <c r="AO10" s="609"/>
      <c r="AP10" s="611"/>
      <c r="AQ10" s="613"/>
      <c r="AR10" s="536"/>
      <c r="AS10" s="613"/>
      <c r="AT10" s="155" t="s">
        <v>690</v>
      </c>
      <c r="AU10" s="155" t="s">
        <v>697</v>
      </c>
      <c r="AV10" s="605"/>
      <c r="AW10" s="465"/>
      <c r="AX10" s="467"/>
      <c r="AY10" s="467"/>
      <c r="AZ10" s="469"/>
      <c r="BA10" s="467"/>
      <c r="BB10" s="471"/>
      <c r="BC10" s="473"/>
    </row>
    <row r="11" spans="1:55" ht="343.5" customHeight="1">
      <c r="A11" s="156" t="s">
        <v>13</v>
      </c>
      <c r="B11" s="128" t="s">
        <v>190</v>
      </c>
      <c r="C11" s="128" t="s">
        <v>281</v>
      </c>
      <c r="D11" s="128" t="s">
        <v>282</v>
      </c>
      <c r="E11" s="128" t="s">
        <v>15</v>
      </c>
      <c r="F11" s="128" t="s">
        <v>283</v>
      </c>
      <c r="G11" s="128" t="s">
        <v>118</v>
      </c>
      <c r="H11" s="166" t="s">
        <v>262</v>
      </c>
      <c r="I11" s="157" t="s">
        <v>284</v>
      </c>
      <c r="J11" s="157" t="s">
        <v>285</v>
      </c>
      <c r="K11" s="157" t="s">
        <v>832</v>
      </c>
      <c r="L11" s="158" t="s">
        <v>122</v>
      </c>
      <c r="M11" s="158" t="s">
        <v>140</v>
      </c>
      <c r="N11" s="159" t="s">
        <v>133</v>
      </c>
      <c r="O11" s="160" t="s">
        <v>17</v>
      </c>
      <c r="P11" s="161">
        <f>IF($O11="Muy baja",1,IF($O11="Baja",2,IF($O11="Media",3,IF($O11="Alta",4,IF($O11="Muy alta",5,"")))))</f>
        <v>2</v>
      </c>
      <c r="Q11" s="162">
        <f>IF($O11="Muy baja",20%,IF($O11="Baja",40%,IF($O11="Media",60%,IF($O11="Alta",80%,IF($O11="Muy alta",100%,"")))))</f>
        <v>0.4</v>
      </c>
      <c r="R11" s="128" t="s">
        <v>24</v>
      </c>
      <c r="S11" s="161">
        <f>IF($R11="Leve",1,IF($R11="Menor",2,IF($R11="Moderado",3,IF($R11="Mayor",4,IF($R11="Catastrófico",5,"")))))</f>
        <v>3</v>
      </c>
      <c r="T11" s="162">
        <f>IF($R11="Leve",20%,IF($R11="Menor",40%,IF($R11="Moderado",60%,IF($R11="Mayor",80%,IF($R11="Catastrófico",100%,"")))))</f>
        <v>0.6</v>
      </c>
      <c r="U11" s="163">
        <f t="shared" ref="U11" si="0">IF(OR(P11="",S11=""),"",P11*S11)</f>
        <v>6</v>
      </c>
      <c r="V11" s="164" t="str">
        <f t="shared" ref="V11" si="1">IF(U11="","",IF(U11&lt;=2,"BAJA",IF(U11&lt;=6,"MODERADA",IF(U11&lt;=12,"ALTA","EXTREMA"))))</f>
        <v>MODERADA</v>
      </c>
      <c r="W11" s="165" t="s">
        <v>833</v>
      </c>
      <c r="X11" s="166" t="s">
        <v>286</v>
      </c>
      <c r="Y11" s="128" t="s">
        <v>287</v>
      </c>
      <c r="Z11" s="128" t="s">
        <v>170</v>
      </c>
      <c r="AA11" s="167">
        <f>IF(Z11="","",IF(Z11="Preventivo",25%,IF(Z11="Detectivo",15%,10%)))</f>
        <v>0.25</v>
      </c>
      <c r="AB11" s="168" t="s">
        <v>175</v>
      </c>
      <c r="AC11" s="167">
        <f>IF(AB11="","",IF(AB11="Automático",25%,15%))</f>
        <v>0.15</v>
      </c>
      <c r="AD11" s="168" t="s">
        <v>179</v>
      </c>
      <c r="AE11" s="168" t="s">
        <v>180</v>
      </c>
      <c r="AF11" s="169" t="s">
        <v>183</v>
      </c>
      <c r="AG11" s="170" t="str">
        <f>IF(OR(O11="",Z11="",AB11=""),"",IF(AI11&lt;=20%,"Muy baja",IF(AI11&lt;=40%,"Baja",IF(AI11&lt;=60%,"Media",IF(AI11&lt;=80%,"Alta","Muy alta")))))</f>
        <v>Baja</v>
      </c>
      <c r="AH11" s="161">
        <f>IF($AG11="Muy baja",1,IF($AG11="Baja",2,IF($AG11="Media",3,IF($AG11="Alta",4,IF($AG11="Muy alta",5,"")))))</f>
        <v>2</v>
      </c>
      <c r="AI11" s="170">
        <f>IF(OR($Z11="Preventivo",$Z11="Detectivo"),($Q11-($Q11*($AC11+$AA11))),$Q11)</f>
        <v>0.24</v>
      </c>
      <c r="AJ11" s="170" t="str">
        <f>IF(OR(R11="",Z11="",AB11=""),"",IF(AL11&lt;=20%,"Leve",IF(AL11&lt;=40%,"Menor",IF(AL11&lt;=60%,"Moderado",IF(AL11&lt;=80%,"Mayor","Catastrófico")))))</f>
        <v>Moderado</v>
      </c>
      <c r="AK11" s="161">
        <f>IF($AJ11="Leve",1,IF($AJ11="Menor",2,IF($AJ11="Moderado",3,IF($AJ11="Mayor",4,IF($AJ11="Catastrófico",5,"")))))</f>
        <v>3</v>
      </c>
      <c r="AL11" s="170">
        <f>IF($Z11="Correctivo",($T11-($T11*($AC11+$AA11))),$T11)</f>
        <v>0.6</v>
      </c>
      <c r="AM11" s="171">
        <f>IF(OR(AH11="",AK11=""),"",AH11*AK11)</f>
        <v>6</v>
      </c>
      <c r="AN11" s="172" t="str">
        <f t="shared" ref="AN11" si="2">IF(AM11="","",IF(AM11&lt;=2,"BAJA",IF(AM11&lt;=6,"MODERADA",IF(AM11&lt;=12,"ALTA","EXTREMA"))))</f>
        <v>MODERADA</v>
      </c>
      <c r="AO11" s="161" t="str">
        <f>IF(AN11="","",IF(AN11="Baja","Asumir el Riesgo.",IF(AN11="Moderada","Asumir o reducir el Riesgo.",IF(AN11="Alta","Reducir el Riesgo, Evitar, Compartir o Transferir (pronta atención).",IF(AN11="Extrema","Reducir el Riesgo, Evitar o Compartir (Se requiere acción inmediata).","")))))</f>
        <v>Asumir o reducir el Riesgo.</v>
      </c>
      <c r="AP11" s="173" t="s">
        <v>834</v>
      </c>
      <c r="AQ11" s="157" t="s">
        <v>288</v>
      </c>
      <c r="AR11" s="166">
        <v>2</v>
      </c>
      <c r="AS11" s="157" t="s">
        <v>835</v>
      </c>
      <c r="AT11" s="174">
        <v>44805</v>
      </c>
      <c r="AU11" s="175">
        <v>45169</v>
      </c>
      <c r="AV11" s="176" t="s">
        <v>836</v>
      </c>
      <c r="AW11" s="352">
        <v>44895</v>
      </c>
      <c r="AX11" s="81" t="s">
        <v>805</v>
      </c>
      <c r="AY11" s="381">
        <v>1</v>
      </c>
      <c r="AZ11" s="370">
        <f>IF(AY11="","",IF(OR(AR11=0,AR11="",AW11=""),"",(AY11*100%)/AR11))</f>
        <v>0.5</v>
      </c>
      <c r="BA11" s="397" t="str">
        <f>IF(AY11="","",IF(AW11&lt;AU11,IF(AZ11=0%,"SIN INICIAR",IF(AZ11=100%,"TERMINADA",IF(AZ11&gt;0%,"EN PROCESO")))))</f>
        <v>EN PROCESO</v>
      </c>
      <c r="BB11" s="414" t="s">
        <v>837</v>
      </c>
      <c r="BC11" s="381" t="s">
        <v>800</v>
      </c>
    </row>
    <row r="12" spans="1:55" ht="61.95" customHeight="1"/>
  </sheetData>
  <mergeCells count="52">
    <mergeCell ref="BC1:BC4"/>
    <mergeCell ref="A1:B4"/>
    <mergeCell ref="AR9:AR10"/>
    <mergeCell ref="AP8:AV8"/>
    <mergeCell ref="C1:AC4"/>
    <mergeCell ref="AD1:AE4"/>
    <mergeCell ref="AF1:AG4"/>
    <mergeCell ref="AH1:BB4"/>
    <mergeCell ref="A6:B6"/>
    <mergeCell ref="A8:N8"/>
    <mergeCell ref="O8:V8"/>
    <mergeCell ref="W8:AF8"/>
    <mergeCell ref="AG8:AO8"/>
    <mergeCell ref="U9:U10"/>
    <mergeCell ref="A9:F9"/>
    <mergeCell ref="G9:G10"/>
    <mergeCell ref="H9:K9"/>
    <mergeCell ref="L9:M9"/>
    <mergeCell ref="N9:N10"/>
    <mergeCell ref="O9:O10"/>
    <mergeCell ref="P9:P10"/>
    <mergeCell ref="Q9:Q10"/>
    <mergeCell ref="R9:R10"/>
    <mergeCell ref="S9:S10"/>
    <mergeCell ref="T9:T10"/>
    <mergeCell ref="AM9:AM10"/>
    <mergeCell ref="V9:V10"/>
    <mergeCell ref="W9:Y9"/>
    <mergeCell ref="Z9:Z10"/>
    <mergeCell ref="AA9:AA10"/>
    <mergeCell ref="AB9:AF9"/>
    <mergeCell ref="AG9:AG10"/>
    <mergeCell ref="AH9:AH10"/>
    <mergeCell ref="AI9:AI10"/>
    <mergeCell ref="AJ9:AJ10"/>
    <mergeCell ref="AK9:AK10"/>
    <mergeCell ref="AL9:AL10"/>
    <mergeCell ref="AV9:AV10"/>
    <mergeCell ref="AN9:AN10"/>
    <mergeCell ref="AO9:AO10"/>
    <mergeCell ref="AP9:AP10"/>
    <mergeCell ref="AQ9:AQ10"/>
    <mergeCell ref="AS9:AS10"/>
    <mergeCell ref="AT9:AU9"/>
    <mergeCell ref="AW8:BC8"/>
    <mergeCell ref="AW9:AW10"/>
    <mergeCell ref="AX9:AX10"/>
    <mergeCell ref="AY9:AY10"/>
    <mergeCell ref="AZ9:AZ10"/>
    <mergeCell ref="BA9:BA10"/>
    <mergeCell ref="BB9:BB10"/>
    <mergeCell ref="BC9:BC10"/>
  </mergeCells>
  <conditionalFormatting sqref="V11">
    <cfRule type="containsText" dxfId="289" priority="1" operator="containsText" text="ALTA">
      <formula>NOT(ISERROR(SEARCH("ALTA",V11)))</formula>
    </cfRule>
    <cfRule type="containsText" dxfId="288" priority="2" operator="containsText" text="EXTREMA">
      <formula>NOT(ISERROR(SEARCH("EXTREMA",V11)))</formula>
    </cfRule>
    <cfRule type="containsText" dxfId="287" priority="3" operator="containsText" text="ALTA">
      <formula>NOT(ISERROR(SEARCH("ALTA",V11)))</formula>
    </cfRule>
    <cfRule type="containsText" dxfId="286" priority="4" operator="containsText" text="MODERADA">
      <formula>NOT(ISERROR(SEARCH("MODERADA",V11)))</formula>
    </cfRule>
    <cfRule type="containsText" dxfId="285" priority="5" operator="containsText" text="BAJA">
      <formula>NOT(ISERROR(SEARCH("BAJA",V11)))</formula>
    </cfRule>
    <cfRule type="colorScale" priority="6">
      <colorScale>
        <cfvo type="num" val="1"/>
        <cfvo type="num" val="2"/>
        <cfvo type="num" val="5"/>
        <color rgb="FFF8696B"/>
        <color rgb="FFFFEB84"/>
        <color rgb="FF63BE7B"/>
      </colorScale>
    </cfRule>
    <cfRule type="colorScale" priority="7">
      <colorScale>
        <cfvo type="min"/>
        <cfvo type="percentile" val="50"/>
        <cfvo type="max"/>
        <color rgb="FFF8696B"/>
        <color rgb="FFFFEB84"/>
        <color rgb="FF63BE7B"/>
      </colorScale>
    </cfRule>
  </conditionalFormatting>
  <conditionalFormatting sqref="V11">
    <cfRule type="containsText" dxfId="284" priority="8" operator="containsText" text="ALTA">
      <formula>NOT(ISERROR(SEARCH("ALTA",V11)))</formula>
    </cfRule>
    <cfRule type="containsText" dxfId="283" priority="9" operator="containsText" text="EXTREMA">
      <formula>NOT(ISERROR(SEARCH("EXTREMA",V11)))</formula>
    </cfRule>
    <cfRule type="containsText" dxfId="282" priority="10" operator="containsText" text="ALTA">
      <formula>NOT(ISERROR(SEARCH("ALTA",V11)))</formula>
    </cfRule>
    <cfRule type="containsText" dxfId="281" priority="11" operator="containsText" text="MODERADA">
      <formula>NOT(ISERROR(SEARCH("MODERADA",V11)))</formula>
    </cfRule>
    <cfRule type="containsText" dxfId="280" priority="12" operator="containsText" text="BAJA">
      <formula>NOT(ISERROR(SEARCH("BAJA",V11)))</formula>
    </cfRule>
    <cfRule type="colorScale" priority="13">
      <colorScale>
        <cfvo type="num" val="1"/>
        <cfvo type="num" val="2"/>
        <cfvo type="num" val="5"/>
        <color rgb="FFF8696B"/>
        <color rgb="FFFFEB84"/>
        <color rgb="FF63BE7B"/>
      </colorScale>
    </cfRule>
    <cfRule type="colorScale" priority="14">
      <colorScale>
        <cfvo type="min"/>
        <cfvo type="percentile" val="50"/>
        <cfvo type="max"/>
        <color rgb="FFF8696B"/>
        <color rgb="FFFFEB84"/>
        <color rgb="FF63BE7B"/>
      </colorScale>
    </cfRule>
  </conditionalFormatting>
  <conditionalFormatting sqref="AN11">
    <cfRule type="containsText" dxfId="279" priority="15" operator="containsText" text="ALTA">
      <formula>NOT(ISERROR(SEARCH("ALTA",AN11)))</formula>
    </cfRule>
    <cfRule type="containsText" dxfId="278" priority="16" operator="containsText" text="EXTREMA">
      <formula>NOT(ISERROR(SEARCH("EXTREMA",AN11)))</formula>
    </cfRule>
    <cfRule type="containsText" dxfId="277" priority="17" operator="containsText" text="ALTA">
      <formula>NOT(ISERROR(SEARCH("ALTA",AN11)))</formula>
    </cfRule>
    <cfRule type="containsText" dxfId="276" priority="18" operator="containsText" text="MODERADA">
      <formula>NOT(ISERROR(SEARCH("MODERADA",AN11)))</formula>
    </cfRule>
    <cfRule type="containsText" dxfId="275" priority="19" operator="containsText" text="BAJA">
      <formula>NOT(ISERROR(SEARCH("BAJA",AN11)))</formula>
    </cfRule>
    <cfRule type="colorScale" priority="20">
      <colorScale>
        <cfvo type="num" val="1"/>
        <cfvo type="num" val="2"/>
        <cfvo type="num" val="5"/>
        <color rgb="FFF8696B"/>
        <color rgb="FFFFEB84"/>
        <color rgb="FF63BE7B"/>
      </colorScale>
    </cfRule>
    <cfRule type="colorScale" priority="21">
      <colorScale>
        <cfvo type="min"/>
        <cfvo type="percentile" val="50"/>
        <cfvo type="max"/>
        <color rgb="FFF8696B"/>
        <color rgb="FFFFEB84"/>
        <color rgb="FF63BE7B"/>
      </colorScale>
    </cfRule>
  </conditionalFormatting>
  <conditionalFormatting sqref="AN11">
    <cfRule type="containsText" dxfId="274" priority="22" operator="containsText" text="ALTA">
      <formula>NOT(ISERROR(SEARCH("ALTA",AN11)))</formula>
    </cfRule>
    <cfRule type="containsText" dxfId="273" priority="23" operator="containsText" text="EXTREMA">
      <formula>NOT(ISERROR(SEARCH("EXTREMA",AN11)))</formula>
    </cfRule>
    <cfRule type="containsText" dxfId="272" priority="24" operator="containsText" text="ALTA">
      <formula>NOT(ISERROR(SEARCH("ALTA",AN11)))</formula>
    </cfRule>
    <cfRule type="containsText" dxfId="271" priority="25" operator="containsText" text="MODERADA">
      <formula>NOT(ISERROR(SEARCH("MODERADA",AN11)))</formula>
    </cfRule>
    <cfRule type="containsText" dxfId="270" priority="26" operator="containsText" text="BAJA">
      <formula>NOT(ISERROR(SEARCH("BAJA",AN11)))</formula>
    </cfRule>
    <cfRule type="colorScale" priority="27">
      <colorScale>
        <cfvo type="num" val="1"/>
        <cfvo type="num" val="2"/>
        <cfvo type="num" val="5"/>
        <color rgb="FFF8696B"/>
        <color rgb="FFFFEB84"/>
        <color rgb="FF63BE7B"/>
      </colorScale>
    </cfRule>
    <cfRule type="colorScale" priority="28">
      <colorScale>
        <cfvo type="min"/>
        <cfvo type="percentile" val="50"/>
        <cfvo type="max"/>
        <color rgb="FFF8696B"/>
        <color rgb="FFFFEB84"/>
        <color rgb="FF63BE7B"/>
      </colorScale>
    </cfRule>
  </conditionalFormatting>
  <dataValidations count="5">
    <dataValidation type="list" allowBlank="1" showInputMessage="1" showErrorMessage="1" sqref="M11" xr:uid="{A2FB9CBE-0B0A-460A-993B-0DAC05EBEE2D}">
      <formula1>INDIRECT(L11)</formula1>
    </dataValidation>
    <dataValidation type="list" allowBlank="1" showInputMessage="1" showErrorMessage="1" sqref="B11" xr:uid="{13859CF6-3027-49B8-8999-56C75EED179F}">
      <formula1>Procesos</formula1>
    </dataValidation>
    <dataValidation type="list" allowBlank="1" showInputMessage="1" showErrorMessage="1" sqref="A11" xr:uid="{ED49BAE0-4C23-4EB9-A808-3485714B26F7}">
      <formula1>Macroprocesos</formula1>
    </dataValidation>
    <dataValidation type="list" allowBlank="1" showInputMessage="1" showErrorMessage="1" sqref="R11" xr:uid="{B0165902-B0E1-49E6-BAAF-2EBDF03A7751}">
      <formula1>Impacto</formula1>
    </dataValidation>
    <dataValidation type="list" allowBlank="1" showInputMessage="1" showErrorMessage="1" sqref="O11" xr:uid="{2073ECD8-C3DD-4EC8-9315-ABD6B833BA21}">
      <formula1>Frecuencia</formula1>
    </dataValidation>
  </dataValidations>
  <printOptions horizontalCentered="1"/>
  <pageMargins left="0.11" right="0.13" top="0.27559055118110237" bottom="0.32" header="0.19685039370078741" footer="0.17"/>
  <pageSetup paperSize="281" scale="60" pageOrder="overThenDown"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0C67C4D-CFDA-404E-BF21-6B586C1B5F7C}">
          <x14:formula1>
            <xm:f>'D:\Users\Jizeth\Downloads\[20221130_SEGUIMIENTO MRG_2SEG2022_MV.xlsx]Datos'!#REF!</xm:f>
          </x14:formula1>
          <xm:sqref>AY11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8AD76-0623-42C6-A214-91BBDEF1654E}">
  <sheetPr codeName="Hoja8"/>
  <dimension ref="A1:BC11"/>
  <sheetViews>
    <sheetView showGridLines="0" topLeftCell="A7" zoomScaleNormal="100" zoomScaleSheetLayoutView="85" workbookViewId="0">
      <selection activeCell="A11" sqref="A11"/>
    </sheetView>
  </sheetViews>
  <sheetFormatPr baseColWidth="10" defaultColWidth="11.44140625" defaultRowHeight="10.199999999999999"/>
  <cols>
    <col min="1" max="1" width="14.44140625" style="64" customWidth="1"/>
    <col min="2" max="2" width="15.5546875" style="64" customWidth="1"/>
    <col min="3" max="3" width="30.109375" style="64" customWidth="1"/>
    <col min="4" max="4" width="43.33203125" style="64" customWidth="1"/>
    <col min="5" max="5" width="10.44140625" style="64" customWidth="1"/>
    <col min="6" max="6" width="13.109375" style="64" customWidth="1"/>
    <col min="7" max="7" width="14.44140625" style="64" customWidth="1"/>
    <col min="8" max="8" width="23.5546875" style="64" customWidth="1"/>
    <col min="9" max="10" width="25.6640625" style="64" customWidth="1"/>
    <col min="11" max="11" width="25.88671875" style="64" customWidth="1"/>
    <col min="12" max="14" width="14.44140625" style="64" customWidth="1"/>
    <col min="15" max="15" width="25.33203125" style="64" customWidth="1"/>
    <col min="16" max="16" width="4.44140625" style="64" customWidth="1"/>
    <col min="17" max="17" width="6.109375" style="64" customWidth="1"/>
    <col min="18" max="18" width="31.109375" style="64" customWidth="1"/>
    <col min="19" max="19" width="4.44140625" style="64" customWidth="1"/>
    <col min="20" max="20" width="5.44140625" style="64" customWidth="1"/>
    <col min="21" max="22" width="12.5546875" style="64" customWidth="1"/>
    <col min="23" max="23" width="29.5546875" style="64" customWidth="1"/>
    <col min="24" max="24" width="22.6640625" style="64" customWidth="1"/>
    <col min="25" max="25" width="28.88671875" style="64" customWidth="1"/>
    <col min="26" max="26" width="9.44140625" style="64" customWidth="1"/>
    <col min="27" max="27" width="11" style="64" customWidth="1"/>
    <col min="28" max="29" width="16.5546875" style="64" customWidth="1"/>
    <col min="30" max="30" width="15.5546875" style="64" customWidth="1"/>
    <col min="31" max="31" width="13.109375" style="64" customWidth="1"/>
    <col min="32" max="32" width="11.5546875" style="64" customWidth="1"/>
    <col min="33" max="33" width="13.44140625" style="64" customWidth="1"/>
    <col min="34" max="35" width="5.44140625" style="64" customWidth="1"/>
    <col min="36" max="36" width="12.44140625" style="64" customWidth="1"/>
    <col min="37" max="38" width="5.44140625" style="64" customWidth="1"/>
    <col min="39" max="39" width="12.88671875" style="64" customWidth="1"/>
    <col min="40" max="40" width="13.109375" style="64" customWidth="1"/>
    <col min="41" max="41" width="14" style="64" customWidth="1"/>
    <col min="42" max="42" width="36.44140625" style="64" customWidth="1"/>
    <col min="43" max="43" width="28.44140625" style="64" customWidth="1"/>
    <col min="44" max="44" width="15.33203125" style="64" customWidth="1"/>
    <col min="45" max="45" width="25.109375" style="64" customWidth="1"/>
    <col min="46" max="47" width="16.5546875" style="125" customWidth="1"/>
    <col min="48" max="48" width="22.44140625" style="125" customWidth="1"/>
    <col min="49" max="49" width="17.6640625" style="64" customWidth="1"/>
    <col min="50" max="50" width="40.6640625" style="64" customWidth="1"/>
    <col min="51" max="53" width="17.6640625" style="64" customWidth="1"/>
    <col min="54" max="54" width="70.88671875" style="64" customWidth="1"/>
    <col min="55" max="55" width="17.6640625" style="64" customWidth="1"/>
    <col min="56" max="16384" width="11.44140625" style="64"/>
  </cols>
  <sheetData>
    <row r="1" spans="1:55" s="143" customFormat="1" ht="18" customHeight="1">
      <c r="A1" s="624"/>
      <c r="B1" s="625"/>
      <c r="C1" s="451" t="s">
        <v>688</v>
      </c>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3"/>
      <c r="AD1" s="631"/>
      <c r="AE1" s="632"/>
      <c r="AF1" s="631"/>
      <c r="AG1" s="632"/>
      <c r="AH1" s="451" t="s">
        <v>688</v>
      </c>
      <c r="AI1" s="540"/>
      <c r="AJ1" s="540"/>
      <c r="AK1" s="540"/>
      <c r="AL1" s="540"/>
      <c r="AM1" s="540"/>
      <c r="AN1" s="540"/>
      <c r="AO1" s="540"/>
      <c r="AP1" s="540"/>
      <c r="AQ1" s="540"/>
      <c r="AR1" s="540"/>
      <c r="AS1" s="540"/>
      <c r="AT1" s="540"/>
      <c r="AU1" s="540"/>
      <c r="AV1" s="540"/>
      <c r="AW1" s="540"/>
      <c r="AX1" s="540"/>
      <c r="AY1" s="540"/>
      <c r="AZ1" s="540"/>
      <c r="BA1" s="540"/>
      <c r="BB1" s="541"/>
      <c r="BC1" s="621"/>
    </row>
    <row r="2" spans="1:55" s="143" customFormat="1" ht="18" customHeight="1">
      <c r="A2" s="626"/>
      <c r="B2" s="627"/>
      <c r="C2" s="454"/>
      <c r="D2" s="455"/>
      <c r="E2" s="455"/>
      <c r="F2" s="455"/>
      <c r="G2" s="455"/>
      <c r="H2" s="455"/>
      <c r="I2" s="455"/>
      <c r="J2" s="455"/>
      <c r="K2" s="455"/>
      <c r="L2" s="455"/>
      <c r="M2" s="455"/>
      <c r="N2" s="455"/>
      <c r="O2" s="455"/>
      <c r="P2" s="455"/>
      <c r="Q2" s="455"/>
      <c r="R2" s="455"/>
      <c r="S2" s="455"/>
      <c r="T2" s="455"/>
      <c r="U2" s="455"/>
      <c r="V2" s="455"/>
      <c r="W2" s="455"/>
      <c r="X2" s="455"/>
      <c r="Y2" s="455"/>
      <c r="Z2" s="455"/>
      <c r="AA2" s="455"/>
      <c r="AB2" s="455"/>
      <c r="AC2" s="456"/>
      <c r="AD2" s="633"/>
      <c r="AE2" s="634"/>
      <c r="AF2" s="633"/>
      <c r="AG2" s="634"/>
      <c r="AH2" s="542"/>
      <c r="AI2" s="543"/>
      <c r="AJ2" s="543"/>
      <c r="AK2" s="543"/>
      <c r="AL2" s="543"/>
      <c r="AM2" s="543"/>
      <c r="AN2" s="543"/>
      <c r="AO2" s="543"/>
      <c r="AP2" s="543"/>
      <c r="AQ2" s="543"/>
      <c r="AR2" s="543"/>
      <c r="AS2" s="543"/>
      <c r="AT2" s="543"/>
      <c r="AU2" s="543"/>
      <c r="AV2" s="543"/>
      <c r="AW2" s="543"/>
      <c r="AX2" s="543"/>
      <c r="AY2" s="543"/>
      <c r="AZ2" s="543"/>
      <c r="BA2" s="543"/>
      <c r="BB2" s="544"/>
      <c r="BC2" s="622"/>
    </row>
    <row r="3" spans="1:55" s="143" customFormat="1" ht="18" customHeight="1">
      <c r="A3" s="626"/>
      <c r="B3" s="627"/>
      <c r="C3" s="454"/>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6"/>
      <c r="AD3" s="633"/>
      <c r="AE3" s="634"/>
      <c r="AF3" s="633"/>
      <c r="AG3" s="634"/>
      <c r="AH3" s="542"/>
      <c r="AI3" s="543"/>
      <c r="AJ3" s="543"/>
      <c r="AK3" s="543"/>
      <c r="AL3" s="543"/>
      <c r="AM3" s="543"/>
      <c r="AN3" s="543"/>
      <c r="AO3" s="543"/>
      <c r="AP3" s="543"/>
      <c r="AQ3" s="543"/>
      <c r="AR3" s="543"/>
      <c r="AS3" s="543"/>
      <c r="AT3" s="543"/>
      <c r="AU3" s="543"/>
      <c r="AV3" s="543"/>
      <c r="AW3" s="543"/>
      <c r="AX3" s="543"/>
      <c r="AY3" s="543"/>
      <c r="AZ3" s="543"/>
      <c r="BA3" s="543"/>
      <c r="BB3" s="544"/>
      <c r="BC3" s="622"/>
    </row>
    <row r="4" spans="1:55" s="143" customFormat="1" ht="18" customHeight="1" thickBot="1">
      <c r="A4" s="628"/>
      <c r="B4" s="629"/>
      <c r="C4" s="457"/>
      <c r="D4" s="458"/>
      <c r="E4" s="458"/>
      <c r="F4" s="458"/>
      <c r="G4" s="458"/>
      <c r="H4" s="458"/>
      <c r="I4" s="458"/>
      <c r="J4" s="458"/>
      <c r="K4" s="458"/>
      <c r="L4" s="458"/>
      <c r="M4" s="458"/>
      <c r="N4" s="458"/>
      <c r="O4" s="458"/>
      <c r="P4" s="458"/>
      <c r="Q4" s="458"/>
      <c r="R4" s="458"/>
      <c r="S4" s="458"/>
      <c r="T4" s="458"/>
      <c r="U4" s="458"/>
      <c r="V4" s="458"/>
      <c r="W4" s="458"/>
      <c r="X4" s="458"/>
      <c r="Y4" s="458"/>
      <c r="Z4" s="458"/>
      <c r="AA4" s="458"/>
      <c r="AB4" s="458"/>
      <c r="AC4" s="459"/>
      <c r="AD4" s="635"/>
      <c r="AE4" s="636"/>
      <c r="AF4" s="635"/>
      <c r="AG4" s="636"/>
      <c r="AH4" s="545"/>
      <c r="AI4" s="546"/>
      <c r="AJ4" s="546"/>
      <c r="AK4" s="546"/>
      <c r="AL4" s="546"/>
      <c r="AM4" s="546"/>
      <c r="AN4" s="546"/>
      <c r="AO4" s="546"/>
      <c r="AP4" s="546"/>
      <c r="AQ4" s="546"/>
      <c r="AR4" s="546"/>
      <c r="AS4" s="546"/>
      <c r="AT4" s="546"/>
      <c r="AU4" s="546"/>
      <c r="AV4" s="546"/>
      <c r="AW4" s="546"/>
      <c r="AX4" s="546"/>
      <c r="AY4" s="546"/>
      <c r="AZ4" s="546"/>
      <c r="BA4" s="546"/>
      <c r="BB4" s="547"/>
      <c r="BC4" s="623"/>
    </row>
    <row r="5" spans="1:55" ht="6.75" customHeight="1"/>
    <row r="6" spans="1:55" s="65" customFormat="1" ht="15.75" customHeight="1">
      <c r="A6" s="505" t="s">
        <v>97</v>
      </c>
      <c r="B6" s="505"/>
      <c r="C6" s="66">
        <v>44820</v>
      </c>
      <c r="AT6" s="121"/>
      <c r="AU6" s="121"/>
      <c r="AV6" s="121"/>
    </row>
    <row r="7" spans="1:55" s="67" customFormat="1" ht="6.75" customHeight="1" thickBot="1">
      <c r="AT7" s="127"/>
      <c r="AU7" s="127"/>
      <c r="AV7" s="127"/>
    </row>
    <row r="8" spans="1:55" s="67" customFormat="1" ht="20.25" customHeight="1" thickBot="1">
      <c r="A8" s="481" t="s">
        <v>0</v>
      </c>
      <c r="B8" s="482"/>
      <c r="C8" s="482"/>
      <c r="D8" s="482"/>
      <c r="E8" s="482"/>
      <c r="F8" s="482"/>
      <c r="G8" s="482"/>
      <c r="H8" s="482"/>
      <c r="I8" s="482"/>
      <c r="J8" s="482"/>
      <c r="K8" s="482"/>
      <c r="L8" s="482"/>
      <c r="M8" s="482"/>
      <c r="N8" s="483"/>
      <c r="O8" s="518" t="s">
        <v>48</v>
      </c>
      <c r="P8" s="519"/>
      <c r="Q8" s="519"/>
      <c r="R8" s="519"/>
      <c r="S8" s="519"/>
      <c r="T8" s="519"/>
      <c r="U8" s="519"/>
      <c r="V8" s="520"/>
      <c r="W8" s="530" t="s">
        <v>85</v>
      </c>
      <c r="X8" s="531"/>
      <c r="Y8" s="531"/>
      <c r="Z8" s="531"/>
      <c r="AA8" s="531"/>
      <c r="AB8" s="531"/>
      <c r="AC8" s="531"/>
      <c r="AD8" s="531"/>
      <c r="AE8" s="531"/>
      <c r="AF8" s="531"/>
      <c r="AG8" s="500" t="s">
        <v>185</v>
      </c>
      <c r="AH8" s="501"/>
      <c r="AI8" s="501"/>
      <c r="AJ8" s="501"/>
      <c r="AK8" s="501"/>
      <c r="AL8" s="501"/>
      <c r="AM8" s="501"/>
      <c r="AN8" s="501"/>
      <c r="AO8" s="502"/>
      <c r="AP8" s="486" t="s">
        <v>90</v>
      </c>
      <c r="AQ8" s="487"/>
      <c r="AR8" s="487"/>
      <c r="AS8" s="487"/>
      <c r="AT8" s="487"/>
      <c r="AU8" s="487"/>
      <c r="AV8" s="630"/>
      <c r="AW8" s="461" t="s">
        <v>682</v>
      </c>
      <c r="AX8" s="462"/>
      <c r="AY8" s="462"/>
      <c r="AZ8" s="462"/>
      <c r="BA8" s="462"/>
      <c r="BB8" s="462"/>
      <c r="BC8" s="463"/>
    </row>
    <row r="9" spans="1:55" s="67" customFormat="1" ht="15.6" customHeight="1">
      <c r="A9" s="638" t="s">
        <v>119</v>
      </c>
      <c r="B9" s="639"/>
      <c r="C9" s="639"/>
      <c r="D9" s="639"/>
      <c r="E9" s="639"/>
      <c r="F9" s="639"/>
      <c r="G9" s="484" t="s">
        <v>120</v>
      </c>
      <c r="H9" s="478" t="s">
        <v>683</v>
      </c>
      <c r="I9" s="479"/>
      <c r="J9" s="479"/>
      <c r="K9" s="480"/>
      <c r="L9" s="474" t="s">
        <v>115</v>
      </c>
      <c r="M9" s="475"/>
      <c r="N9" s="619" t="s">
        <v>91</v>
      </c>
      <c r="O9" s="620" t="s">
        <v>684</v>
      </c>
      <c r="P9" s="614" t="s">
        <v>50</v>
      </c>
      <c r="Q9" s="476" t="s">
        <v>156</v>
      </c>
      <c r="R9" s="614" t="s">
        <v>685</v>
      </c>
      <c r="S9" s="614" t="s">
        <v>51</v>
      </c>
      <c r="T9" s="476" t="s">
        <v>160</v>
      </c>
      <c r="U9" s="637" t="s">
        <v>686</v>
      </c>
      <c r="V9" s="521" t="s">
        <v>49</v>
      </c>
      <c r="W9" s="528" t="s">
        <v>53</v>
      </c>
      <c r="X9" s="526"/>
      <c r="Y9" s="529"/>
      <c r="Z9" s="503" t="s">
        <v>220</v>
      </c>
      <c r="AA9" s="641" t="s">
        <v>173</v>
      </c>
      <c r="AB9" s="528" t="s">
        <v>166</v>
      </c>
      <c r="AC9" s="526"/>
      <c r="AD9" s="526"/>
      <c r="AE9" s="526"/>
      <c r="AF9" s="527"/>
      <c r="AG9" s="643" t="s">
        <v>187</v>
      </c>
      <c r="AH9" s="606" t="s">
        <v>87</v>
      </c>
      <c r="AI9" s="606" t="s">
        <v>186</v>
      </c>
      <c r="AJ9" s="606" t="s">
        <v>188</v>
      </c>
      <c r="AK9" s="606" t="s">
        <v>88</v>
      </c>
      <c r="AL9" s="606" t="s">
        <v>189</v>
      </c>
      <c r="AM9" s="606" t="s">
        <v>687</v>
      </c>
      <c r="AN9" s="606" t="s">
        <v>81</v>
      </c>
      <c r="AO9" s="608" t="s">
        <v>89</v>
      </c>
      <c r="AP9" s="610" t="s">
        <v>92</v>
      </c>
      <c r="AQ9" s="612" t="s">
        <v>93</v>
      </c>
      <c r="AR9" s="535" t="s">
        <v>783</v>
      </c>
      <c r="AS9" s="612" t="s">
        <v>76</v>
      </c>
      <c r="AT9" s="446" t="s">
        <v>689</v>
      </c>
      <c r="AU9" s="447"/>
      <c r="AV9" s="604" t="s">
        <v>95</v>
      </c>
      <c r="AW9" s="464" t="s">
        <v>675</v>
      </c>
      <c r="AX9" s="466" t="s">
        <v>676</v>
      </c>
      <c r="AY9" s="466" t="s">
        <v>677</v>
      </c>
      <c r="AZ9" s="468" t="s">
        <v>678</v>
      </c>
      <c r="BA9" s="466" t="s">
        <v>679</v>
      </c>
      <c r="BB9" s="470" t="s">
        <v>680</v>
      </c>
      <c r="BC9" s="472" t="s">
        <v>681</v>
      </c>
    </row>
    <row r="10" spans="1:55" s="67" customFormat="1" ht="21" thickBot="1">
      <c r="A10" s="147" t="s">
        <v>1</v>
      </c>
      <c r="B10" s="148" t="s">
        <v>2</v>
      </c>
      <c r="C10" s="148" t="s">
        <v>33</v>
      </c>
      <c r="D10" s="149" t="s">
        <v>98</v>
      </c>
      <c r="E10" s="149" t="s">
        <v>35</v>
      </c>
      <c r="F10" s="149" t="s">
        <v>34</v>
      </c>
      <c r="G10" s="640"/>
      <c r="H10" s="150" t="s">
        <v>155</v>
      </c>
      <c r="I10" s="151" t="s">
        <v>222</v>
      </c>
      <c r="J10" s="148" t="s">
        <v>221</v>
      </c>
      <c r="K10" s="151" t="s">
        <v>223</v>
      </c>
      <c r="L10" s="150" t="s">
        <v>135</v>
      </c>
      <c r="M10" s="150" t="s">
        <v>136</v>
      </c>
      <c r="N10" s="619"/>
      <c r="O10" s="620"/>
      <c r="P10" s="614"/>
      <c r="Q10" s="614"/>
      <c r="R10" s="614"/>
      <c r="S10" s="614"/>
      <c r="T10" s="614"/>
      <c r="U10" s="637"/>
      <c r="V10" s="615"/>
      <c r="W10" s="178" t="s">
        <v>162</v>
      </c>
      <c r="X10" s="152" t="s">
        <v>163</v>
      </c>
      <c r="Y10" s="152" t="s">
        <v>164</v>
      </c>
      <c r="Z10" s="616"/>
      <c r="AA10" s="642"/>
      <c r="AB10" s="179" t="s">
        <v>174</v>
      </c>
      <c r="AC10" s="153" t="s">
        <v>184</v>
      </c>
      <c r="AD10" s="153" t="s">
        <v>167</v>
      </c>
      <c r="AE10" s="153" t="s">
        <v>168</v>
      </c>
      <c r="AF10" s="180" t="s">
        <v>169</v>
      </c>
      <c r="AG10" s="644"/>
      <c r="AH10" s="492"/>
      <c r="AI10" s="492"/>
      <c r="AJ10" s="492"/>
      <c r="AK10" s="492"/>
      <c r="AL10" s="492"/>
      <c r="AM10" s="492"/>
      <c r="AN10" s="492"/>
      <c r="AO10" s="499"/>
      <c r="AP10" s="611"/>
      <c r="AQ10" s="613"/>
      <c r="AR10" s="536"/>
      <c r="AS10" s="613"/>
      <c r="AT10" s="155" t="s">
        <v>690</v>
      </c>
      <c r="AU10" s="155" t="s">
        <v>697</v>
      </c>
      <c r="AV10" s="605"/>
      <c r="AW10" s="465"/>
      <c r="AX10" s="467"/>
      <c r="AY10" s="467"/>
      <c r="AZ10" s="469"/>
      <c r="BA10" s="467"/>
      <c r="BB10" s="471"/>
      <c r="BC10" s="473"/>
    </row>
    <row r="11" spans="1:55" ht="277.5" customHeight="1">
      <c r="A11" s="160" t="s">
        <v>18</v>
      </c>
      <c r="B11" s="128" t="s">
        <v>193</v>
      </c>
      <c r="C11" s="128" t="s">
        <v>273</v>
      </c>
      <c r="D11" s="181" t="s">
        <v>274</v>
      </c>
      <c r="E11" s="128" t="s">
        <v>15</v>
      </c>
      <c r="F11" s="128" t="s">
        <v>275</v>
      </c>
      <c r="G11" s="128" t="s">
        <v>118</v>
      </c>
      <c r="H11" s="128" t="s">
        <v>262</v>
      </c>
      <c r="I11" s="182" t="s">
        <v>276</v>
      </c>
      <c r="J11" s="182" t="s">
        <v>277</v>
      </c>
      <c r="K11" s="158" t="s">
        <v>278</v>
      </c>
      <c r="L11" s="128" t="s">
        <v>122</v>
      </c>
      <c r="M11" s="128" t="s">
        <v>137</v>
      </c>
      <c r="N11" s="159" t="s">
        <v>131</v>
      </c>
      <c r="O11" s="160" t="s">
        <v>157</v>
      </c>
      <c r="P11" s="161">
        <f>IF($O11="Muy baja",1,IF($O11="Baja",2,IF($O11="Media",3,IF($O11="Alta",4,IF($O11="Muy alta",5,"")))))</f>
        <v>3</v>
      </c>
      <c r="Q11" s="183">
        <f>IF($O11="Muy baja",20%,IF($O11="Baja",40%,IF($O11="Media",60%,IF($O11="Alta",80%,IF($O11="Muy alta",100%,"")))))</f>
        <v>0.6</v>
      </c>
      <c r="R11" s="128" t="s">
        <v>52</v>
      </c>
      <c r="S11" s="161">
        <f>IF($R11="Leve",1,IF($R11="Menor",2,IF($R11="Moderado",3,IF($R11="Mayor",4,IF($R11="Catastrófico",5,"")))))</f>
        <v>2</v>
      </c>
      <c r="T11" s="183">
        <f>IF($R11="Leve",20%,IF($R11="Menor",40%,IF($R11="Moderado",60%,IF($R11="Mayor",80%,IF($R11="Catastrófico",100%,"")))))</f>
        <v>0.4</v>
      </c>
      <c r="U11" s="163">
        <f t="shared" ref="U11" si="0">IF(OR(P11="",S11=""),"",P11*S11)</f>
        <v>6</v>
      </c>
      <c r="V11" s="164" t="str">
        <f t="shared" ref="V11" si="1">IF(U11="","",IF(U11&lt;=2,"BAJA",IF(U11&lt;=6,"MODERADA",IF(U11&lt;=12,"ALTA","EXTREMA"))))</f>
        <v>MODERADA</v>
      </c>
      <c r="W11" s="184" t="s">
        <v>838</v>
      </c>
      <c r="X11" s="181" t="s">
        <v>279</v>
      </c>
      <c r="Y11" s="185" t="s">
        <v>839</v>
      </c>
      <c r="Z11" s="128" t="s">
        <v>170</v>
      </c>
      <c r="AA11" s="385">
        <f>IF(Z11="","",IF(Z11="Preventivo",25%,IF(Z11="Detectivo",15%,10%)))</f>
        <v>0.25</v>
      </c>
      <c r="AB11" s="186" t="s">
        <v>175</v>
      </c>
      <c r="AC11" s="183">
        <f>IF(AB11="","",IF(AB11="Automático",25%,15%))</f>
        <v>0.15</v>
      </c>
      <c r="AD11" s="168" t="s">
        <v>179</v>
      </c>
      <c r="AE11" s="168" t="s">
        <v>180</v>
      </c>
      <c r="AF11" s="187" t="s">
        <v>183</v>
      </c>
      <c r="AG11" s="188" t="str">
        <f>IF(OR(O11="",Z11="",AB11=""),"",IF(AI11&lt;=20%,"Muy baja",IF(AI11&lt;=40%,"Baja",IF(AI11&lt;=60%,"Media",IF(AI11&lt;=80%,"Alta","Muy alta")))))</f>
        <v>Baja</v>
      </c>
      <c r="AH11" s="161">
        <f>IF($AG11="Muy baja",1,IF($AG11="Baja",2,IF($AG11="Media",3,IF($AG11="Alta",4,IF($AG11="Muy alta",5,"")))))</f>
        <v>2</v>
      </c>
      <c r="AI11" s="170">
        <f>IF(OR($Z11="Preventivo",$Z11="Detectivo"),($Q11-($Q11*($AC11+$AA11))),$Q11)</f>
        <v>0.36</v>
      </c>
      <c r="AJ11" s="170" t="str">
        <f>IF(OR(R11="",Z11="",AB11=""),"",IF(AL11&lt;=20%,"Leve",IF(AL11&lt;=40%,"Menor",IF(AL11&lt;=60%,"Moderado",IF(AL11&lt;=80%,"Mayor","Catastrófico")))))</f>
        <v>Menor</v>
      </c>
      <c r="AK11" s="161">
        <f>IF($AJ11="Leve",1,IF($AJ11="Menor",2,IF($AJ11="Moderado",3,IF($AJ11="Mayor",4,IF($AJ11="Catastrófico",5,"")))))</f>
        <v>2</v>
      </c>
      <c r="AL11" s="170">
        <f>IF($Z11="Correctivo",($T11-($T11*($AC11+$AA11))),$T11)</f>
        <v>0.4</v>
      </c>
      <c r="AM11" s="171">
        <f>IF(OR(AH11="",AK11=""),"",AH11*AK11)</f>
        <v>4</v>
      </c>
      <c r="AN11" s="172" t="str">
        <f t="shared" ref="AN11" si="2">IF(AM11="","",IF(AM11&lt;=2,"BAJA",IF(AM11&lt;=6,"MODERADA",IF(AM11&lt;=12,"ALTA","EXTREMA"))))</f>
        <v>MODERADA</v>
      </c>
      <c r="AO11" s="189" t="str">
        <f>IF(AN11="","",IF(AN11="Baja","Asumir el Riesgo.",IF(AN11="Moderada","Asumir o reducir el Riesgo.",IF(AN11="Alta","Reducir el Riesgo, Evitar, Compartir o Transferir (pronta atención).",IF(AN11="Extrema","Reducir el Riesgo, Evitar o Compartir (Se requiere acción inmediata).","")))))</f>
        <v>Asumir o reducir el Riesgo.</v>
      </c>
      <c r="AP11" s="190" t="s">
        <v>840</v>
      </c>
      <c r="AQ11" s="124" t="s">
        <v>841</v>
      </c>
      <c r="AR11" s="128">
        <v>3</v>
      </c>
      <c r="AS11" s="182" t="s">
        <v>842</v>
      </c>
      <c r="AT11" s="174">
        <v>44805</v>
      </c>
      <c r="AU11" s="175">
        <v>45169</v>
      </c>
      <c r="AV11" s="191" t="s">
        <v>280</v>
      </c>
      <c r="AW11" s="352">
        <v>44895</v>
      </c>
      <c r="AX11" s="81" t="s">
        <v>787</v>
      </c>
      <c r="AY11" s="354">
        <v>1</v>
      </c>
      <c r="AZ11" s="357">
        <f>IF(AY11="","",IF(OR(AR11=0,AR11="",AW11=""),"",(AY11*100%)/AR11))</f>
        <v>0.33333333333333331</v>
      </c>
      <c r="BA11" s="384" t="str">
        <f>IF(AY11="","",IF(AW11&lt;AU11,IF(AZ11=0%,"SIN INICIAR",IF(AZ11=100%,"TERMINADA",IF(AZ11&gt;0%,"EN PROCESO")))))</f>
        <v>EN PROCESO</v>
      </c>
      <c r="BB11" s="413" t="s">
        <v>843</v>
      </c>
      <c r="BC11" s="373" t="s">
        <v>785</v>
      </c>
    </row>
  </sheetData>
  <mergeCells count="52">
    <mergeCell ref="A1:B4"/>
    <mergeCell ref="AR9:AR10"/>
    <mergeCell ref="AP8:AV8"/>
    <mergeCell ref="C1:AC4"/>
    <mergeCell ref="AD1:AE4"/>
    <mergeCell ref="AF1:AG4"/>
    <mergeCell ref="AH1:BB4"/>
    <mergeCell ref="A6:B6"/>
    <mergeCell ref="A8:N8"/>
    <mergeCell ref="O8:V8"/>
    <mergeCell ref="W8:AF8"/>
    <mergeCell ref="AG8:AO8"/>
    <mergeCell ref="U9:U10"/>
    <mergeCell ref="A9:F9"/>
    <mergeCell ref="G9:G10"/>
    <mergeCell ref="H9:K9"/>
    <mergeCell ref="L9:M9"/>
    <mergeCell ref="N9:N10"/>
    <mergeCell ref="O9:O10"/>
    <mergeCell ref="P9:P10"/>
    <mergeCell ref="Q9:Q10"/>
    <mergeCell ref="R9:R10"/>
    <mergeCell ref="S9:S10"/>
    <mergeCell ref="T9:T10"/>
    <mergeCell ref="AM9:AM10"/>
    <mergeCell ref="V9:V10"/>
    <mergeCell ref="W9:Y9"/>
    <mergeCell ref="Z9:Z10"/>
    <mergeCell ref="AA9:AA10"/>
    <mergeCell ref="AB9:AF9"/>
    <mergeCell ref="AG9:AG10"/>
    <mergeCell ref="AH9:AH10"/>
    <mergeCell ref="AI9:AI10"/>
    <mergeCell ref="AJ9:AJ10"/>
    <mergeCell ref="AK9:AK10"/>
    <mergeCell ref="AL9:AL10"/>
    <mergeCell ref="AV9:AV10"/>
    <mergeCell ref="AN9:AN10"/>
    <mergeCell ref="AO9:AO10"/>
    <mergeCell ref="AP9:AP10"/>
    <mergeCell ref="AQ9:AQ10"/>
    <mergeCell ref="AS9:AS10"/>
    <mergeCell ref="AT9:AU9"/>
    <mergeCell ref="BC1:BC4"/>
    <mergeCell ref="AW8:BC8"/>
    <mergeCell ref="AW9:AW10"/>
    <mergeCell ref="AX9:AX10"/>
    <mergeCell ref="AY9:AY10"/>
    <mergeCell ref="AZ9:AZ10"/>
    <mergeCell ref="BA9:BA10"/>
    <mergeCell ref="BB9:BB10"/>
    <mergeCell ref="BC9:BC10"/>
  </mergeCells>
  <conditionalFormatting sqref="AN11">
    <cfRule type="containsText" dxfId="269" priority="1" operator="containsText" text="ALTA">
      <formula>NOT(ISERROR(SEARCH("ALTA",AN11)))</formula>
    </cfRule>
    <cfRule type="containsText" dxfId="268" priority="2" operator="containsText" text="EXTREMA">
      <formula>NOT(ISERROR(SEARCH("EXTREMA",AN11)))</formula>
    </cfRule>
    <cfRule type="containsText" dxfId="267" priority="3" operator="containsText" text="ALTA">
      <formula>NOT(ISERROR(SEARCH("ALTA",AN11)))</formula>
    </cfRule>
    <cfRule type="containsText" dxfId="266" priority="4" operator="containsText" text="MODERADA">
      <formula>NOT(ISERROR(SEARCH("MODERADA",AN11)))</formula>
    </cfRule>
    <cfRule type="containsText" dxfId="265" priority="5" operator="containsText" text="BAJA">
      <formula>NOT(ISERROR(SEARCH("BAJA",AN11)))</formula>
    </cfRule>
    <cfRule type="colorScale" priority="6">
      <colorScale>
        <cfvo type="num" val="1"/>
        <cfvo type="num" val="2"/>
        <cfvo type="num" val="5"/>
        <color rgb="FFF8696B"/>
        <color rgb="FFFFEB84"/>
        <color rgb="FF63BE7B"/>
      </colorScale>
    </cfRule>
    <cfRule type="colorScale" priority="7">
      <colorScale>
        <cfvo type="min"/>
        <cfvo type="percentile" val="50"/>
        <cfvo type="max"/>
        <color rgb="FFF8696B"/>
        <color rgb="FFFFEB84"/>
        <color rgb="FF63BE7B"/>
      </colorScale>
    </cfRule>
  </conditionalFormatting>
  <conditionalFormatting sqref="AN11">
    <cfRule type="containsText" dxfId="264" priority="8" operator="containsText" text="ALTA">
      <formula>NOT(ISERROR(SEARCH("ALTA",AN11)))</formula>
    </cfRule>
    <cfRule type="containsText" dxfId="263" priority="9" operator="containsText" text="EXTREMA">
      <formula>NOT(ISERROR(SEARCH("EXTREMA",AN11)))</formula>
    </cfRule>
    <cfRule type="containsText" dxfId="262" priority="10" operator="containsText" text="ALTA">
      <formula>NOT(ISERROR(SEARCH("ALTA",AN11)))</formula>
    </cfRule>
    <cfRule type="containsText" dxfId="261" priority="11" operator="containsText" text="MODERADA">
      <formula>NOT(ISERROR(SEARCH("MODERADA",AN11)))</formula>
    </cfRule>
    <cfRule type="containsText" dxfId="260" priority="12" operator="containsText" text="BAJA">
      <formula>NOT(ISERROR(SEARCH("BAJA",AN11)))</formula>
    </cfRule>
    <cfRule type="colorScale" priority="13">
      <colorScale>
        <cfvo type="num" val="1"/>
        <cfvo type="num" val="2"/>
        <cfvo type="num" val="5"/>
        <color rgb="FFF8696B"/>
        <color rgb="FFFFEB84"/>
        <color rgb="FF63BE7B"/>
      </colorScale>
    </cfRule>
    <cfRule type="colorScale" priority="14">
      <colorScale>
        <cfvo type="min"/>
        <cfvo type="percentile" val="50"/>
        <cfvo type="max"/>
        <color rgb="FFF8696B"/>
        <color rgb="FFFFEB84"/>
        <color rgb="FF63BE7B"/>
      </colorScale>
    </cfRule>
  </conditionalFormatting>
  <conditionalFormatting sqref="V11">
    <cfRule type="containsText" dxfId="259" priority="15" operator="containsText" text="ALTA">
      <formula>NOT(ISERROR(SEARCH("ALTA",V11)))</formula>
    </cfRule>
    <cfRule type="containsText" dxfId="258" priority="16" operator="containsText" text="EXTREMA">
      <formula>NOT(ISERROR(SEARCH("EXTREMA",V11)))</formula>
    </cfRule>
    <cfRule type="containsText" dxfId="257" priority="17" operator="containsText" text="ALTA">
      <formula>NOT(ISERROR(SEARCH("ALTA",V11)))</formula>
    </cfRule>
    <cfRule type="containsText" dxfId="256" priority="18" operator="containsText" text="MODERADA">
      <formula>NOT(ISERROR(SEARCH("MODERADA",V11)))</formula>
    </cfRule>
    <cfRule type="containsText" dxfId="255" priority="19" operator="containsText" text="BAJA">
      <formula>NOT(ISERROR(SEARCH("BAJA",V11)))</formula>
    </cfRule>
    <cfRule type="colorScale" priority="20">
      <colorScale>
        <cfvo type="num" val="1"/>
        <cfvo type="num" val="2"/>
        <cfvo type="num" val="5"/>
        <color rgb="FFF8696B"/>
        <color rgb="FFFFEB84"/>
        <color rgb="FF63BE7B"/>
      </colorScale>
    </cfRule>
    <cfRule type="colorScale" priority="21">
      <colorScale>
        <cfvo type="min"/>
        <cfvo type="percentile" val="50"/>
        <cfvo type="max"/>
        <color rgb="FFF8696B"/>
        <color rgb="FFFFEB84"/>
        <color rgb="FF63BE7B"/>
      </colorScale>
    </cfRule>
  </conditionalFormatting>
  <conditionalFormatting sqref="V11">
    <cfRule type="containsText" dxfId="254" priority="22" operator="containsText" text="ALTA">
      <formula>NOT(ISERROR(SEARCH("ALTA",V11)))</formula>
    </cfRule>
    <cfRule type="containsText" dxfId="253" priority="23" operator="containsText" text="EXTREMA">
      <formula>NOT(ISERROR(SEARCH("EXTREMA",V11)))</formula>
    </cfRule>
    <cfRule type="containsText" dxfId="252" priority="24" operator="containsText" text="ALTA">
      <formula>NOT(ISERROR(SEARCH("ALTA",V11)))</formula>
    </cfRule>
    <cfRule type="containsText" dxfId="251" priority="25" operator="containsText" text="MODERADA">
      <formula>NOT(ISERROR(SEARCH("MODERADA",V11)))</formula>
    </cfRule>
    <cfRule type="containsText" dxfId="250" priority="26" operator="containsText" text="BAJA">
      <formula>NOT(ISERROR(SEARCH("BAJA",V11)))</formula>
    </cfRule>
    <cfRule type="colorScale" priority="27">
      <colorScale>
        <cfvo type="num" val="1"/>
        <cfvo type="num" val="2"/>
        <cfvo type="num" val="5"/>
        <color rgb="FFF8696B"/>
        <color rgb="FFFFEB84"/>
        <color rgb="FF63BE7B"/>
      </colorScale>
    </cfRule>
    <cfRule type="colorScale" priority="28">
      <colorScale>
        <cfvo type="min"/>
        <cfvo type="percentile" val="50"/>
        <cfvo type="max"/>
        <color rgb="FFF8696B"/>
        <color rgb="FFFFEB84"/>
        <color rgb="FF63BE7B"/>
      </colorScale>
    </cfRule>
  </conditionalFormatting>
  <dataValidations count="5">
    <dataValidation type="list" allowBlank="1" showInputMessage="1" showErrorMessage="1" sqref="M11" xr:uid="{A440507A-6313-469A-822F-C0830723EC1B}">
      <formula1>INDIRECT(L11)</formula1>
    </dataValidation>
    <dataValidation type="list" allowBlank="1" showInputMessage="1" showErrorMessage="1" sqref="B11" xr:uid="{BE02623B-6DA3-4CC7-87A8-7BE527C18724}">
      <formula1>Procesos</formula1>
    </dataValidation>
    <dataValidation type="list" allowBlank="1" showInputMessage="1" showErrorMessage="1" sqref="A11" xr:uid="{72971318-6057-4540-991C-647B414529EA}">
      <formula1>Macroprocesos</formula1>
    </dataValidation>
    <dataValidation type="list" allowBlank="1" showInputMessage="1" showErrorMessage="1" sqref="R11" xr:uid="{D1762885-FE88-42FE-A0FC-7457505D7A74}">
      <formula1>Impacto</formula1>
    </dataValidation>
    <dataValidation type="list" allowBlank="1" showInputMessage="1" showErrorMessage="1" sqref="O11" xr:uid="{6C5C9EC9-613C-4D7A-AC17-6CD3C7311FE5}">
      <formula1>Frecuencia</formula1>
    </dataValidation>
  </dataValidations>
  <printOptions horizontalCentered="1"/>
  <pageMargins left="0.11" right="0.13" top="0.27559055118110237" bottom="0.32" header="0.19685039370078741" footer="0.17"/>
  <pageSetup paperSize="281" scale="60" pageOrder="overThenDown"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E12CFAB-3D5A-4DD3-8B89-1C43B9D36E9C}">
          <x14:formula1>
            <xm:f>Datos!$B$2:$B$25</xm:f>
          </x14:formula1>
          <xm:sqref>AY11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37</vt:i4>
      </vt:variant>
    </vt:vector>
  </HeadingPairs>
  <TitlesOfParts>
    <vt:vector size="57" baseType="lpstr">
      <vt:lpstr>Mapa de calor</vt:lpstr>
      <vt:lpstr>Planeación</vt:lpstr>
      <vt:lpstr>Datos</vt:lpstr>
      <vt:lpstr>Listas</vt:lpstr>
      <vt:lpstr>Análisis de O.E.</vt:lpstr>
      <vt:lpstr>Factor R.</vt:lpstr>
      <vt:lpstr>Comunicaciones</vt:lpstr>
      <vt:lpstr>P. Estratégicos</vt:lpstr>
      <vt:lpstr>Producción</vt:lpstr>
      <vt:lpstr>Programación</vt:lpstr>
      <vt:lpstr>Técnica</vt:lpstr>
      <vt:lpstr>Sistemas</vt:lpstr>
      <vt:lpstr>Seg. Digital</vt:lpstr>
      <vt:lpstr>G. Documental</vt:lpstr>
      <vt:lpstr>S. Administrativos</vt:lpstr>
      <vt:lpstr>T. Humano</vt:lpstr>
      <vt:lpstr>Financiera</vt:lpstr>
      <vt:lpstr>Jurídica</vt:lpstr>
      <vt:lpstr>S. Ciudadano</vt:lpstr>
      <vt:lpstr>C. Interno</vt:lpstr>
      <vt:lpstr>Ejecución</vt:lpstr>
      <vt:lpstr>Externos</vt:lpstr>
      <vt:lpstr>Frecuencia</vt:lpstr>
      <vt:lpstr>Impacto</vt:lpstr>
      <vt:lpstr>Infraestructura</vt:lpstr>
      <vt:lpstr>Macroprocesos</vt:lpstr>
      <vt:lpstr>P_1</vt:lpstr>
      <vt:lpstr>P_2</vt:lpstr>
      <vt:lpstr>P_3</vt:lpstr>
      <vt:lpstr>P_4</vt:lpstr>
      <vt:lpstr>P_5</vt:lpstr>
      <vt:lpstr>P_6</vt:lpstr>
      <vt:lpstr>P_7</vt:lpstr>
      <vt:lpstr>P_8</vt:lpstr>
      <vt:lpstr>P_9</vt:lpstr>
      <vt:lpstr>Proceso</vt:lpstr>
      <vt:lpstr>Procesos</vt:lpstr>
      <vt:lpstr>Si_No</vt:lpstr>
      <vt:lpstr>Talento_Humano</vt:lpstr>
      <vt:lpstr>Tecnología</vt:lpstr>
      <vt:lpstr>Tipo_Impacto</vt:lpstr>
      <vt:lpstr>Tipología</vt:lpstr>
      <vt:lpstr>'C. Interno'!Títulos_a_imprimir</vt:lpstr>
      <vt:lpstr>Comunicaciones!Títulos_a_imprimir</vt:lpstr>
      <vt:lpstr>Financiera!Títulos_a_imprimir</vt:lpstr>
      <vt:lpstr>'G. Documental'!Títulos_a_imprimir</vt:lpstr>
      <vt:lpstr>Jurídica!Títulos_a_imprimir</vt:lpstr>
      <vt:lpstr>'P. Estratégicos'!Títulos_a_imprimir</vt:lpstr>
      <vt:lpstr>Planeación!Títulos_a_imprimir</vt:lpstr>
      <vt:lpstr>Producción!Títulos_a_imprimir</vt:lpstr>
      <vt:lpstr>Programación!Títulos_a_imprimir</vt:lpstr>
      <vt:lpstr>'S. Administrativos'!Títulos_a_imprimir</vt:lpstr>
      <vt:lpstr>'S. Ciudadano'!Títulos_a_imprimir</vt:lpstr>
      <vt:lpstr>'Seg. Digital'!Títulos_a_imprimir</vt:lpstr>
      <vt:lpstr>Sistemas!Títulos_a_imprimir</vt:lpstr>
      <vt:lpstr>'T. Humano'!Títulos_a_imprimir</vt:lpstr>
      <vt:lpstr>Valor_Riesgo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Fredy Garcia Lopez</dc:creator>
  <cp:lastModifiedBy>JIZETH</cp:lastModifiedBy>
  <cp:lastPrinted>2020-07-31T22:09:21Z</cp:lastPrinted>
  <dcterms:created xsi:type="dcterms:W3CDTF">2020-01-13T19:31:31Z</dcterms:created>
  <dcterms:modified xsi:type="dcterms:W3CDTF">2022-12-25T22:42:42Z</dcterms:modified>
</cp:coreProperties>
</file>