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G:\Mi unidad\2022\AUDITORÍAS\INFORMES DE SEGUIMIENTO\GESTIÓN DE RIESGOS\"/>
    </mc:Choice>
  </mc:AlternateContent>
  <bookViews>
    <workbookView xWindow="0" yWindow="0" windowWidth="24000" windowHeight="10620" tabRatio="766" firstSheet="2" activeTab="2"/>
  </bookViews>
  <sheets>
    <sheet name="Mapa" sheetId="4" state="hidden" r:id="rId1"/>
    <sheet name="Listas" sheetId="3" state="hidden" r:id="rId2"/>
    <sheet name="Matriz" sheetId="1" r:id="rId3"/>
    <sheet name="Anexo 2 - Valoración Controles" sheetId="9" state="hidden" r:id="rId4"/>
    <sheet name="Hoja1" sheetId="8" state="hidden" r:id="rId5"/>
    <sheet name="Anexo 1 - Impacto (RC)" sheetId="7"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2" hidden="1">Matriz!$A$8:$AX$87</definedName>
    <definedName name="A">[1]Listas!$I$6:$I$7</definedName>
    <definedName name="B">[1]Listas!#REF!</definedName>
    <definedName name="Ejecución" localSheetId="3">[2]Listas!$P$3:$P$6</definedName>
    <definedName name="Ejecución">Listas!$P$3:$P$6</definedName>
    <definedName name="evaluación" localSheetId="3">'Anexo 2 - Valoración Controles'!#REF!</definedName>
    <definedName name="evaluación">#REF!</definedName>
    <definedName name="Frecuencia" localSheetId="3">[2]Listas!$E$3:$E$8</definedName>
    <definedName name="Frecuencia">Listas!$E$3:$E$8</definedName>
    <definedName name="Impacto" localSheetId="3">[2]Listas!$F$3:$F$8</definedName>
    <definedName name="Impacto">Listas!$F$3:$F$8</definedName>
    <definedName name="MACROPROCESO">[1]Listas!$B$5:$B$9</definedName>
    <definedName name="Macroprocesos" localSheetId="3">[2]Listas!$A$3:$A$7</definedName>
    <definedName name="Macroprocesos">Listas!$A$3:$A$7</definedName>
    <definedName name="P_1" localSheetId="3">[2]Listas!$I$3:$I$5</definedName>
    <definedName name="P_1">Listas!$I$3:$I$5</definedName>
    <definedName name="P_2" localSheetId="3">[2]Listas!$J$3:$J$5</definedName>
    <definedName name="P_2">Listas!$J$3:$J$5</definedName>
    <definedName name="P_3" localSheetId="3">[2]Listas!$K$3:$K$5</definedName>
    <definedName name="P_3">Listas!$K$3:$K$5</definedName>
    <definedName name="P_4" localSheetId="3">[2]Listas!$L$3:$L$5</definedName>
    <definedName name="P_4">Listas!$L$3:$L$5</definedName>
    <definedName name="P_5" localSheetId="3">[2]Listas!$M$3:$M$5</definedName>
    <definedName name="P_5">Listas!$M$3:$M$5</definedName>
    <definedName name="P_6" localSheetId="3">[2]Listas!$N$3:$N$5</definedName>
    <definedName name="P_6">Listas!$N$3:$N$5</definedName>
    <definedName name="P_7" localSheetId="3">[2]Listas!$O$3:$O$6</definedName>
    <definedName name="P_7">Listas!$O$3:$O$6</definedName>
    <definedName name="P_8" localSheetId="3">[2]Listas!$Q$3:$Q$5</definedName>
    <definedName name="P_8">Listas!$Q$3:$Q$5</definedName>
    <definedName name="P_9" localSheetId="3">[2]Listas!$R$3:$R$6</definedName>
    <definedName name="P_9">Listas!$R$3:$R$6</definedName>
    <definedName name="Procesos" localSheetId="3">[2]Listas!$B$3:$B$15</definedName>
    <definedName name="Procesos">Listas!$B$3:$B$15</definedName>
    <definedName name="Si_No">Listas!$G$3:$G$5</definedName>
    <definedName name="TIPO">[1]Listas!#REF!</definedName>
    <definedName name="TIPO_">[1]Listas!$H$6:$H$8</definedName>
    <definedName name="Tipo_Impacto" localSheetId="3">[2]Listas!$D$3:$D$12</definedName>
    <definedName name="Tipo_Impacto">Listas!$D$3:$D$12</definedName>
    <definedName name="Tipología" localSheetId="3">[2]Listas!$C$3:$C$6</definedName>
    <definedName name="Tipología">Listas!$C$3:$C$6</definedName>
    <definedName name="_xlnm.Print_Titles" localSheetId="2">Matriz!$1:$8</definedName>
    <definedName name="Valor_Riesgo">Listas!$H$3:$H$7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U54" i="1" l="1"/>
  <c r="AV54" i="1" s="1"/>
  <c r="AU50" i="1"/>
  <c r="AV50" i="1" s="1"/>
  <c r="AU57" i="1" l="1"/>
  <c r="AV57" i="1" s="1"/>
  <c r="AU87" i="1" l="1"/>
  <c r="AV87" i="1" s="1"/>
  <c r="AU86" i="1"/>
  <c r="AV86" i="1" s="1"/>
  <c r="AD17" i="9" l="1"/>
  <c r="V17" i="9"/>
  <c r="N17" i="9"/>
  <c r="F17" i="9"/>
  <c r="AD16" i="9"/>
  <c r="V16" i="9"/>
  <c r="N16" i="9"/>
  <c r="F16" i="9"/>
  <c r="AD15" i="9"/>
  <c r="V15" i="9"/>
  <c r="N15" i="9"/>
  <c r="F15" i="9"/>
  <c r="AD14" i="9"/>
  <c r="V14" i="9"/>
  <c r="N14" i="9"/>
  <c r="F14" i="9"/>
  <c r="AD13" i="9"/>
  <c r="V13" i="9"/>
  <c r="N13" i="9"/>
  <c r="F13" i="9"/>
  <c r="AD12" i="9"/>
  <c r="V12" i="9"/>
  <c r="N12" i="9"/>
  <c r="F12" i="9"/>
  <c r="AD11" i="9"/>
  <c r="V11" i="9"/>
  <c r="N11" i="9"/>
  <c r="F11" i="9"/>
  <c r="AC8" i="9"/>
  <c r="U8" i="9"/>
  <c r="M8" i="9"/>
  <c r="E8" i="9"/>
  <c r="B5" i="9"/>
  <c r="A5" i="9"/>
  <c r="M19" i="9" l="1"/>
  <c r="M20" i="9" s="1"/>
  <c r="E19" i="9"/>
  <c r="E20" i="9" s="1"/>
  <c r="U19" i="9"/>
  <c r="U20" i="9" s="1"/>
  <c r="AC19" i="9"/>
  <c r="AC20" i="9" s="1"/>
  <c r="AU83" i="1"/>
  <c r="AV83" i="1" s="1"/>
  <c r="AU82" i="1"/>
  <c r="AV82" i="1" s="1"/>
  <c r="AU81" i="1"/>
  <c r="AV81" i="1" s="1"/>
  <c r="AU80" i="1"/>
  <c r="AV80" i="1" s="1"/>
  <c r="AU79" i="1"/>
  <c r="AV79" i="1" s="1"/>
  <c r="AU77" i="1"/>
  <c r="AV77" i="1" s="1"/>
  <c r="AU76" i="1"/>
  <c r="AV76" i="1" s="1"/>
  <c r="AU75" i="1"/>
  <c r="AV75" i="1" s="1"/>
  <c r="AU74" i="1"/>
  <c r="AV74" i="1" s="1"/>
  <c r="AU73" i="1"/>
  <c r="AV73" i="1" s="1"/>
  <c r="AU72" i="1"/>
  <c r="AV72" i="1" s="1"/>
  <c r="AU71" i="1"/>
  <c r="AV71" i="1" s="1"/>
  <c r="AU70" i="1"/>
  <c r="AV70" i="1" s="1"/>
  <c r="AU68" i="1"/>
  <c r="AV68" i="1" s="1"/>
  <c r="AU63" i="1"/>
  <c r="AV63" i="1" s="1"/>
  <c r="AU61" i="1"/>
  <c r="AV61" i="1" s="1"/>
  <c r="AU60" i="1"/>
  <c r="AV60" i="1" s="1"/>
  <c r="AU59" i="1"/>
  <c r="AV59" i="1" s="1"/>
  <c r="AU58" i="1"/>
  <c r="AV58" i="1" s="1"/>
  <c r="AU56" i="1"/>
  <c r="AV56" i="1" s="1"/>
  <c r="AU55" i="1"/>
  <c r="AV55" i="1" s="1"/>
  <c r="AU53" i="1"/>
  <c r="AV53" i="1" s="1"/>
  <c r="AU52" i="1"/>
  <c r="AV52" i="1" s="1"/>
  <c r="AU51" i="1"/>
  <c r="AV51" i="1" s="1"/>
  <c r="AU49" i="1"/>
  <c r="AV49" i="1" s="1"/>
  <c r="AU48" i="1"/>
  <c r="AV48" i="1" s="1"/>
  <c r="AU47" i="1"/>
  <c r="AV47" i="1" s="1"/>
  <c r="AU46" i="1"/>
  <c r="AV46" i="1" s="1"/>
  <c r="AU45" i="1"/>
  <c r="AV45" i="1" s="1"/>
  <c r="AU44" i="1"/>
  <c r="AV44" i="1" s="1"/>
  <c r="AU43" i="1"/>
  <c r="AV43" i="1" s="1"/>
  <c r="AU41" i="1"/>
  <c r="AV41" i="1" s="1"/>
  <c r="AU40" i="1"/>
  <c r="AV40" i="1" s="1"/>
  <c r="AU39" i="1"/>
  <c r="AV39" i="1" s="1"/>
  <c r="AU38" i="1"/>
  <c r="AV38" i="1" s="1"/>
  <c r="AU37" i="1"/>
  <c r="AV37" i="1" s="1"/>
  <c r="AU36" i="1"/>
  <c r="AV36" i="1" s="1"/>
  <c r="AU34" i="1"/>
  <c r="AV34" i="1" s="1"/>
  <c r="AU32" i="1"/>
  <c r="AV32" i="1" s="1"/>
  <c r="AU31" i="1"/>
  <c r="AV31" i="1" s="1"/>
  <c r="AU28" i="1"/>
  <c r="AV28" i="1" s="1"/>
  <c r="AU27" i="1"/>
  <c r="AV27" i="1" s="1"/>
  <c r="AU25" i="1"/>
  <c r="AV25" i="1" s="1"/>
  <c r="AU23" i="1"/>
  <c r="AV23" i="1" s="1"/>
  <c r="AU20" i="1"/>
  <c r="AV20" i="1" s="1"/>
  <c r="AU21" i="1"/>
  <c r="AV21" i="1" s="1"/>
  <c r="AU18" i="1"/>
  <c r="AV18" i="1" s="1"/>
  <c r="AU17" i="1"/>
  <c r="AV17" i="1" s="1"/>
  <c r="AU16" i="1"/>
  <c r="AV16" i="1" s="1"/>
  <c r="AU15" i="1"/>
  <c r="AV15" i="1" s="1"/>
  <c r="AU14" i="1"/>
  <c r="AV14" i="1" s="1"/>
  <c r="AU13" i="1"/>
  <c r="AV13" i="1" s="1"/>
  <c r="AU12" i="1"/>
  <c r="AV12" i="1" s="1"/>
  <c r="AU11" i="1"/>
  <c r="AV11" i="1" s="1"/>
  <c r="AU10" i="1"/>
  <c r="AV10" i="1" s="1"/>
  <c r="AU9" i="1"/>
  <c r="AV9" i="1" s="1"/>
  <c r="AC85" i="1" l="1"/>
  <c r="AF85" i="1" s="1"/>
  <c r="AG85" i="1" s="1"/>
  <c r="AA85" i="1"/>
  <c r="AD85" i="1" s="1"/>
  <c r="AE85" i="1" s="1"/>
  <c r="Y85" i="1"/>
  <c r="R85" i="1"/>
  <c r="T85" i="1" s="1"/>
  <c r="U85" i="1" s="1"/>
  <c r="R84" i="1"/>
  <c r="T84" i="1" s="1"/>
  <c r="U84" i="1" s="1"/>
  <c r="R83" i="1"/>
  <c r="V83" i="1" s="1"/>
  <c r="N83" i="1"/>
  <c r="L83" i="1"/>
  <c r="R82" i="1"/>
  <c r="V82" i="1" s="1"/>
  <c r="N82" i="1"/>
  <c r="L82" i="1"/>
  <c r="AC81" i="1"/>
  <c r="AF81" i="1" s="1"/>
  <c r="AG81" i="1" s="1"/>
  <c r="AA81" i="1"/>
  <c r="AD81" i="1" s="1"/>
  <c r="Y81" i="1"/>
  <c r="R81" i="1"/>
  <c r="V81" i="1" s="1"/>
  <c r="AC80" i="1"/>
  <c r="AF80" i="1" s="1"/>
  <c r="AG80" i="1" s="1"/>
  <c r="AA80" i="1"/>
  <c r="AD80" i="1" s="1"/>
  <c r="Y80" i="1"/>
  <c r="R80" i="1"/>
  <c r="V80" i="1" s="1"/>
  <c r="R79" i="1"/>
  <c r="V79" i="1" s="1"/>
  <c r="N79" i="1"/>
  <c r="L79" i="1"/>
  <c r="O83" i="1" l="1"/>
  <c r="P83" i="1" s="1"/>
  <c r="O82" i="1"/>
  <c r="P82" i="1" s="1"/>
  <c r="T81" i="1"/>
  <c r="U81" i="1" s="1"/>
  <c r="T83" i="1"/>
  <c r="U83" i="1" s="1"/>
  <c r="X83" i="1" s="1"/>
  <c r="Y83" i="1" s="1"/>
  <c r="AA83" i="1" s="1"/>
  <c r="AD83" i="1" s="1"/>
  <c r="O79" i="1"/>
  <c r="P79" i="1" s="1"/>
  <c r="T82" i="1"/>
  <c r="U82" i="1" s="1"/>
  <c r="X82" i="1" s="1"/>
  <c r="Y82" i="1" s="1"/>
  <c r="AA82" i="1" s="1"/>
  <c r="AD82" i="1" s="1"/>
  <c r="V84" i="1"/>
  <c r="AE81" i="1"/>
  <c r="AH81" i="1"/>
  <c r="AH80" i="1"/>
  <c r="AE80" i="1"/>
  <c r="V85" i="1"/>
  <c r="AH85" i="1"/>
  <c r="T80" i="1"/>
  <c r="U80" i="1" s="1"/>
  <c r="T79" i="1"/>
  <c r="U79" i="1" s="1"/>
  <c r="X79" i="1" l="1"/>
  <c r="Y79" i="1" s="1"/>
  <c r="AA79" i="1" s="1"/>
  <c r="AD79" i="1" s="1"/>
  <c r="AC82" i="1"/>
  <c r="AF82" i="1" s="1"/>
  <c r="AG82" i="1" s="1"/>
  <c r="AC83" i="1"/>
  <c r="AF83" i="1" s="1"/>
  <c r="AG83" i="1" s="1"/>
  <c r="AE82" i="1"/>
  <c r="AE83" i="1"/>
  <c r="AC79" i="1" l="1"/>
  <c r="AF79" i="1" s="1"/>
  <c r="AG79" i="1" s="1"/>
  <c r="AH83" i="1"/>
  <c r="AI83" i="1" s="1"/>
  <c r="AJ83" i="1" s="1"/>
  <c r="AH82" i="1"/>
  <c r="AI82" i="1" s="1"/>
  <c r="AJ82" i="1" s="1"/>
  <c r="AE79" i="1"/>
  <c r="AH79" i="1" l="1"/>
  <c r="AI79" i="1" s="1"/>
  <c r="AJ79" i="1" s="1"/>
  <c r="R78" i="1"/>
  <c r="V78" i="1" s="1"/>
  <c r="R77" i="1"/>
  <c r="T77" i="1" s="1"/>
  <c r="U77" i="1" s="1"/>
  <c r="N77" i="1"/>
  <c r="L77" i="1"/>
  <c r="R76" i="1"/>
  <c r="T76" i="1" s="1"/>
  <c r="U76" i="1" s="1"/>
  <c r="R75" i="1"/>
  <c r="V75" i="1" s="1"/>
  <c r="N75" i="1"/>
  <c r="L75" i="1"/>
  <c r="R74" i="1"/>
  <c r="V74" i="1" s="1"/>
  <c r="R73" i="1"/>
  <c r="T73" i="1" s="1"/>
  <c r="U73" i="1" s="1"/>
  <c r="N73" i="1"/>
  <c r="L73" i="1"/>
  <c r="R72" i="1"/>
  <c r="V72" i="1" s="1"/>
  <c r="N72" i="1"/>
  <c r="L72" i="1"/>
  <c r="O75" i="1" l="1"/>
  <c r="P75" i="1" s="1"/>
  <c r="O77" i="1"/>
  <c r="P77" i="1" s="1"/>
  <c r="O72" i="1"/>
  <c r="P72" i="1" s="1"/>
  <c r="T78" i="1"/>
  <c r="U78" i="1" s="1"/>
  <c r="X77" i="1" s="1"/>
  <c r="Y77" i="1" s="1"/>
  <c r="O73" i="1"/>
  <c r="P73" i="1" s="1"/>
  <c r="V73" i="1"/>
  <c r="T74" i="1"/>
  <c r="U74" i="1" s="1"/>
  <c r="X73" i="1" s="1"/>
  <c r="Y73" i="1" s="1"/>
  <c r="T75" i="1"/>
  <c r="U75" i="1" s="1"/>
  <c r="X75" i="1" s="1"/>
  <c r="Y75" i="1" s="1"/>
  <c r="V76" i="1"/>
  <c r="V77" i="1"/>
  <c r="T72" i="1"/>
  <c r="U72" i="1" s="1"/>
  <c r="X72" i="1" s="1"/>
  <c r="Y72" i="1" s="1"/>
  <c r="AC77" i="1" l="1"/>
  <c r="AF77" i="1" s="1"/>
  <c r="AG77" i="1" s="1"/>
  <c r="AA77" i="1"/>
  <c r="AD77" i="1" s="1"/>
  <c r="AE77" i="1" s="1"/>
  <c r="AA73" i="1"/>
  <c r="AD73" i="1" s="1"/>
  <c r="AC73" i="1"/>
  <c r="AF73" i="1" s="1"/>
  <c r="AG73" i="1" s="1"/>
  <c r="AA72" i="1"/>
  <c r="AD72" i="1" s="1"/>
  <c r="AC72" i="1"/>
  <c r="AF72" i="1" s="1"/>
  <c r="AG72" i="1" s="1"/>
  <c r="AC75" i="1"/>
  <c r="AF75" i="1" s="1"/>
  <c r="AG75" i="1" s="1"/>
  <c r="AA75" i="1"/>
  <c r="AD75" i="1" s="1"/>
  <c r="AH77" i="1" l="1"/>
  <c r="AI77" i="1" s="1"/>
  <c r="AJ77" i="1" s="1"/>
  <c r="AH75" i="1"/>
  <c r="AI75" i="1" s="1"/>
  <c r="AJ75" i="1" s="1"/>
  <c r="AE75" i="1"/>
  <c r="AE72" i="1"/>
  <c r="AH72" i="1"/>
  <c r="AI72" i="1" s="1"/>
  <c r="AJ72" i="1" s="1"/>
  <c r="AH73" i="1"/>
  <c r="AI73" i="1" s="1"/>
  <c r="AJ73" i="1" s="1"/>
  <c r="AE73" i="1"/>
  <c r="R71" i="1" l="1"/>
  <c r="V71" i="1" s="1"/>
  <c r="N71" i="1"/>
  <c r="L71" i="1"/>
  <c r="R70" i="1"/>
  <c r="T70" i="1" s="1"/>
  <c r="U70" i="1" s="1"/>
  <c r="X70" i="1" s="1"/>
  <c r="Y70" i="1" s="1"/>
  <c r="N70" i="1"/>
  <c r="L70" i="1"/>
  <c r="O71" i="1" l="1"/>
  <c r="P71" i="1" s="1"/>
  <c r="O70" i="1"/>
  <c r="P70" i="1" s="1"/>
  <c r="AC70" i="1"/>
  <c r="AF70" i="1" s="1"/>
  <c r="AG70" i="1" s="1"/>
  <c r="AA70" i="1"/>
  <c r="AD70" i="1" s="1"/>
  <c r="V70" i="1"/>
  <c r="T71" i="1"/>
  <c r="U71" i="1" s="1"/>
  <c r="X71" i="1" s="1"/>
  <c r="Y71" i="1" s="1"/>
  <c r="AA71" i="1" l="1"/>
  <c r="AD71" i="1" s="1"/>
  <c r="AC71" i="1"/>
  <c r="AF71" i="1" s="1"/>
  <c r="AG71" i="1" s="1"/>
  <c r="AE70" i="1"/>
  <c r="AH70" i="1"/>
  <c r="AI70" i="1" s="1"/>
  <c r="AJ70" i="1" s="1"/>
  <c r="AH71" i="1" l="1"/>
  <c r="AI71" i="1" s="1"/>
  <c r="AJ71" i="1" s="1"/>
  <c r="AE71" i="1"/>
  <c r="R69" i="1" l="1"/>
  <c r="V69" i="1" s="1"/>
  <c r="R68" i="1"/>
  <c r="T68" i="1" s="1"/>
  <c r="U68" i="1" s="1"/>
  <c r="N68" i="1"/>
  <c r="L68" i="1"/>
  <c r="R67" i="1"/>
  <c r="T67" i="1" s="1"/>
  <c r="U67" i="1" s="1"/>
  <c r="R66" i="1"/>
  <c r="T66" i="1" s="1"/>
  <c r="U66" i="1" s="1"/>
  <c r="N66" i="1"/>
  <c r="L66" i="1"/>
  <c r="R65" i="1"/>
  <c r="T65" i="1" s="1"/>
  <c r="U65" i="1" s="1"/>
  <c r="R64" i="1"/>
  <c r="V64" i="1" s="1"/>
  <c r="R63" i="1"/>
  <c r="V63" i="1" s="1"/>
  <c r="N63" i="1"/>
  <c r="L63" i="1"/>
  <c r="O66" i="1" l="1"/>
  <c r="P66" i="1" s="1"/>
  <c r="O68" i="1"/>
  <c r="P68" i="1" s="1"/>
  <c r="O63" i="1"/>
  <c r="P63" i="1" s="1"/>
  <c r="V66" i="1"/>
  <c r="V67" i="1"/>
  <c r="V68" i="1"/>
  <c r="V65" i="1"/>
  <c r="X66" i="1"/>
  <c r="Y66" i="1" s="1"/>
  <c r="T64" i="1"/>
  <c r="U64" i="1" s="1"/>
  <c r="T69" i="1"/>
  <c r="U69" i="1" s="1"/>
  <c r="X68" i="1" s="1"/>
  <c r="Y68" i="1" s="1"/>
  <c r="T63" i="1"/>
  <c r="U63" i="1" s="1"/>
  <c r="AA68" i="1" l="1"/>
  <c r="AD68" i="1" s="1"/>
  <c r="AC68" i="1"/>
  <c r="AF68" i="1" s="1"/>
  <c r="AG68" i="1" s="1"/>
  <c r="X63" i="1"/>
  <c r="Y63" i="1" s="1"/>
  <c r="AC66" i="1"/>
  <c r="AF66" i="1" s="1"/>
  <c r="AG66" i="1" s="1"/>
  <c r="AA66" i="1"/>
  <c r="AD66" i="1" s="1"/>
  <c r="AE66" i="1" l="1"/>
  <c r="AH66" i="1"/>
  <c r="AI66" i="1" s="1"/>
  <c r="AJ66" i="1" s="1"/>
  <c r="AA63" i="1"/>
  <c r="AD63" i="1" s="1"/>
  <c r="AC63" i="1"/>
  <c r="AF63" i="1" s="1"/>
  <c r="AG63" i="1" s="1"/>
  <c r="AE68" i="1"/>
  <c r="AH68" i="1"/>
  <c r="AI68" i="1" s="1"/>
  <c r="AJ68" i="1" s="1"/>
  <c r="AH63" i="1" l="1"/>
  <c r="AI63" i="1" s="1"/>
  <c r="AJ63" i="1" s="1"/>
  <c r="AE63" i="1"/>
  <c r="R62" i="1" l="1"/>
  <c r="T62" i="1" s="1"/>
  <c r="U62" i="1" s="1"/>
  <c r="R61" i="1"/>
  <c r="T61" i="1" s="1"/>
  <c r="U61" i="1" s="1"/>
  <c r="N61" i="1"/>
  <c r="L61" i="1"/>
  <c r="O61" i="1" l="1"/>
  <c r="P61" i="1" s="1"/>
  <c r="V61" i="1"/>
  <c r="V62" i="1"/>
  <c r="X61" i="1"/>
  <c r="Y61" i="1" s="1"/>
  <c r="AC61" i="1" l="1"/>
  <c r="AF61" i="1" s="1"/>
  <c r="AG61" i="1" s="1"/>
  <c r="AA61" i="1"/>
  <c r="AD61" i="1" s="1"/>
  <c r="AH61" i="1" l="1"/>
  <c r="AI61" i="1" s="1"/>
  <c r="AJ61" i="1" s="1"/>
  <c r="AE61" i="1"/>
  <c r="R60" i="1" l="1"/>
  <c r="T60" i="1" s="1"/>
  <c r="U60" i="1" s="1"/>
  <c r="X60" i="1" s="1"/>
  <c r="Y60" i="1" s="1"/>
  <c r="N60" i="1"/>
  <c r="L60" i="1"/>
  <c r="V60" i="1" l="1"/>
  <c r="O60" i="1"/>
  <c r="P60" i="1" s="1"/>
  <c r="AA60" i="1"/>
  <c r="AD60" i="1" s="1"/>
  <c r="AC60" i="1"/>
  <c r="AF60" i="1" s="1"/>
  <c r="AG60" i="1" s="1"/>
  <c r="AH60" i="1" l="1"/>
  <c r="AI60" i="1" s="1"/>
  <c r="AJ60" i="1" s="1"/>
  <c r="AE60" i="1"/>
  <c r="R59" i="1" l="1"/>
  <c r="T59" i="1" s="1"/>
  <c r="U59" i="1" s="1"/>
  <c r="R58" i="1"/>
  <c r="V58" i="1" s="1"/>
  <c r="N58" i="1"/>
  <c r="L58" i="1"/>
  <c r="O58" i="1" l="1"/>
  <c r="P58" i="1" s="1"/>
  <c r="T58" i="1"/>
  <c r="U58" i="1" s="1"/>
  <c r="X58" i="1" s="1"/>
  <c r="Y58" i="1" s="1"/>
  <c r="V59" i="1"/>
  <c r="AC58" i="1" l="1"/>
  <c r="AF58" i="1" s="1"/>
  <c r="AG58" i="1" s="1"/>
  <c r="AA58" i="1"/>
  <c r="AD58" i="1" s="1"/>
  <c r="AE58" i="1" l="1"/>
  <c r="AH58" i="1"/>
  <c r="AI58" i="1" s="1"/>
  <c r="AJ58" i="1" s="1"/>
  <c r="R57" i="1" l="1"/>
  <c r="V57" i="1" s="1"/>
  <c r="N57" i="1"/>
  <c r="L57" i="1"/>
  <c r="R56" i="1"/>
  <c r="V56" i="1" s="1"/>
  <c r="N56" i="1"/>
  <c r="L56" i="1"/>
  <c r="R55" i="1"/>
  <c r="T55" i="1" s="1"/>
  <c r="U55" i="1" s="1"/>
  <c r="X55" i="1" s="1"/>
  <c r="Y55" i="1" s="1"/>
  <c r="N55" i="1"/>
  <c r="L55" i="1"/>
  <c r="O56" i="1" l="1"/>
  <c r="P56" i="1" s="1"/>
  <c r="V55" i="1"/>
  <c r="O55" i="1"/>
  <c r="P55" i="1" s="1"/>
  <c r="O57" i="1"/>
  <c r="P57" i="1" s="1"/>
  <c r="AC55" i="1"/>
  <c r="AF55" i="1" s="1"/>
  <c r="AG55" i="1" s="1"/>
  <c r="AA55" i="1"/>
  <c r="AD55" i="1" s="1"/>
  <c r="T56" i="1"/>
  <c r="U56" i="1" s="1"/>
  <c r="X56" i="1" s="1"/>
  <c r="Y56" i="1" s="1"/>
  <c r="T57" i="1"/>
  <c r="U57" i="1" s="1"/>
  <c r="X57" i="1" s="1"/>
  <c r="Y57" i="1" s="1"/>
  <c r="AC57" i="1" l="1"/>
  <c r="AF57" i="1" s="1"/>
  <c r="AG57" i="1" s="1"/>
  <c r="AA57" i="1"/>
  <c r="AD57" i="1" s="1"/>
  <c r="AC56" i="1"/>
  <c r="AF56" i="1" s="1"/>
  <c r="AG56" i="1" s="1"/>
  <c r="AA56" i="1"/>
  <c r="AD56" i="1" s="1"/>
  <c r="AE55" i="1"/>
  <c r="AH55" i="1"/>
  <c r="AI55" i="1" s="1"/>
  <c r="AJ55" i="1" s="1"/>
  <c r="AH56" i="1" l="1"/>
  <c r="AI56" i="1" s="1"/>
  <c r="AJ56" i="1" s="1"/>
  <c r="AE56" i="1"/>
  <c r="AH57" i="1"/>
  <c r="AI57" i="1" s="1"/>
  <c r="AJ57" i="1" s="1"/>
  <c r="AE57" i="1"/>
  <c r="R54" i="1" l="1"/>
  <c r="V54" i="1" s="1"/>
  <c r="N54" i="1"/>
  <c r="L54" i="1"/>
  <c r="R53" i="1"/>
  <c r="T53" i="1" s="1"/>
  <c r="U53" i="1" s="1"/>
  <c r="X53" i="1" s="1"/>
  <c r="Y53" i="1" s="1"/>
  <c r="N53" i="1"/>
  <c r="L53" i="1"/>
  <c r="R52" i="1"/>
  <c r="V52" i="1" s="1"/>
  <c r="N52" i="1"/>
  <c r="L52" i="1"/>
  <c r="R51" i="1"/>
  <c r="V51" i="1" s="1"/>
  <c r="N51" i="1"/>
  <c r="L51" i="1"/>
  <c r="R50" i="1"/>
  <c r="T50" i="1" s="1"/>
  <c r="U50" i="1" s="1"/>
  <c r="X50" i="1" s="1"/>
  <c r="Y50" i="1" s="1"/>
  <c r="N50" i="1"/>
  <c r="L50" i="1"/>
  <c r="R49" i="1"/>
  <c r="V49" i="1" s="1"/>
  <c r="N49" i="1"/>
  <c r="L49" i="1"/>
  <c r="R48" i="1"/>
  <c r="T48" i="1" s="1"/>
  <c r="U48" i="1" s="1"/>
  <c r="X48" i="1" s="1"/>
  <c r="Y48" i="1" s="1"/>
  <c r="N48" i="1"/>
  <c r="L48" i="1"/>
  <c r="R47" i="1"/>
  <c r="V47" i="1" s="1"/>
  <c r="N47" i="1"/>
  <c r="L47" i="1"/>
  <c r="R46" i="1"/>
  <c r="V46" i="1" s="1"/>
  <c r="N46" i="1"/>
  <c r="L46" i="1"/>
  <c r="R45" i="1"/>
  <c r="T45" i="1" s="1"/>
  <c r="U45" i="1" s="1"/>
  <c r="X45" i="1" s="1"/>
  <c r="Y45" i="1" s="1"/>
  <c r="N45" i="1"/>
  <c r="L45" i="1"/>
  <c r="R44" i="1"/>
  <c r="T44" i="1" s="1"/>
  <c r="U44" i="1" s="1"/>
  <c r="X44" i="1" s="1"/>
  <c r="Y44" i="1" s="1"/>
  <c r="N44" i="1"/>
  <c r="L44" i="1"/>
  <c r="R43" i="1"/>
  <c r="V43" i="1" s="1"/>
  <c r="N43" i="1"/>
  <c r="L43" i="1"/>
  <c r="V42" i="1"/>
  <c r="T42" i="1"/>
  <c r="U42" i="1" s="1"/>
  <c r="R41" i="1"/>
  <c r="V41" i="1" s="1"/>
  <c r="N41" i="1"/>
  <c r="L41" i="1"/>
  <c r="R40" i="1"/>
  <c r="V40" i="1" s="1"/>
  <c r="N40" i="1"/>
  <c r="L40" i="1"/>
  <c r="R39" i="1"/>
  <c r="T39" i="1" s="1"/>
  <c r="U39" i="1" s="1"/>
  <c r="X39" i="1" s="1"/>
  <c r="Y39" i="1" s="1"/>
  <c r="N39" i="1"/>
  <c r="L39" i="1"/>
  <c r="R38" i="1"/>
  <c r="T38" i="1" s="1"/>
  <c r="U38" i="1" s="1"/>
  <c r="X38" i="1" s="1"/>
  <c r="Y38" i="1" s="1"/>
  <c r="N38" i="1"/>
  <c r="L38" i="1"/>
  <c r="AJ37" i="1"/>
  <c r="R37" i="1"/>
  <c r="T37" i="1" s="1"/>
  <c r="U37" i="1" s="1"/>
  <c r="R36" i="1"/>
  <c r="T36" i="1" s="1"/>
  <c r="U36" i="1" s="1"/>
  <c r="O49" i="1" l="1"/>
  <c r="P49" i="1" s="1"/>
  <c r="X36" i="1"/>
  <c r="Y36" i="1" s="1"/>
  <c r="AA36" i="1" s="1"/>
  <c r="AD36" i="1" s="1"/>
  <c r="O38" i="1"/>
  <c r="P38" i="1" s="1"/>
  <c r="O48" i="1"/>
  <c r="P48" i="1" s="1"/>
  <c r="V45" i="1"/>
  <c r="T47" i="1"/>
  <c r="U47" i="1" s="1"/>
  <c r="X47" i="1" s="1"/>
  <c r="Y47" i="1" s="1"/>
  <c r="AA47" i="1" s="1"/>
  <c r="AD47" i="1" s="1"/>
  <c r="T40" i="1"/>
  <c r="U40" i="1" s="1"/>
  <c r="X40" i="1" s="1"/>
  <c r="Y40" i="1" s="1"/>
  <c r="AA40" i="1" s="1"/>
  <c r="AD40" i="1" s="1"/>
  <c r="O41" i="1"/>
  <c r="P41" i="1" s="1"/>
  <c r="O54" i="1"/>
  <c r="P54" i="1" s="1"/>
  <c r="O40" i="1"/>
  <c r="P40" i="1" s="1"/>
  <c r="O52" i="1"/>
  <c r="P52" i="1" s="1"/>
  <c r="O50" i="1"/>
  <c r="P50" i="1" s="1"/>
  <c r="V44" i="1"/>
  <c r="T46" i="1"/>
  <c r="U46" i="1" s="1"/>
  <c r="X46" i="1" s="1"/>
  <c r="Y46" i="1" s="1"/>
  <c r="AA46" i="1" s="1"/>
  <c r="AD46" i="1" s="1"/>
  <c r="V48" i="1"/>
  <c r="V50" i="1"/>
  <c r="O47" i="1"/>
  <c r="P47" i="1" s="1"/>
  <c r="V39" i="1"/>
  <c r="O44" i="1"/>
  <c r="P44" i="1" s="1"/>
  <c r="O46" i="1"/>
  <c r="P46" i="1" s="1"/>
  <c r="O51" i="1"/>
  <c r="P51" i="1" s="1"/>
  <c r="V53" i="1"/>
  <c r="V37" i="1"/>
  <c r="O39" i="1"/>
  <c r="P39" i="1" s="1"/>
  <c r="O45" i="1"/>
  <c r="P45" i="1" s="1"/>
  <c r="O43" i="1"/>
  <c r="P43" i="1" s="1"/>
  <c r="T54" i="1"/>
  <c r="U54" i="1" s="1"/>
  <c r="X54" i="1" s="1"/>
  <c r="Y54" i="1" s="1"/>
  <c r="AC54" i="1" s="1"/>
  <c r="AF54" i="1" s="1"/>
  <c r="AG54" i="1" s="1"/>
  <c r="O53" i="1"/>
  <c r="P53" i="1" s="1"/>
  <c r="AC48" i="1"/>
  <c r="AF48" i="1" s="1"/>
  <c r="AG48" i="1" s="1"/>
  <c r="AA48" i="1"/>
  <c r="AD48" i="1" s="1"/>
  <c r="AC45" i="1"/>
  <c r="AF45" i="1" s="1"/>
  <c r="AG45" i="1" s="1"/>
  <c r="AA45" i="1"/>
  <c r="AD45" i="1" s="1"/>
  <c r="AC53" i="1"/>
  <c r="AF53" i="1" s="1"/>
  <c r="AG53" i="1" s="1"/>
  <c r="AA53" i="1"/>
  <c r="AD53" i="1" s="1"/>
  <c r="AC44" i="1"/>
  <c r="AF44" i="1" s="1"/>
  <c r="AG44" i="1" s="1"/>
  <c r="AA44" i="1"/>
  <c r="AD44" i="1" s="1"/>
  <c r="AA38" i="1"/>
  <c r="AD38" i="1" s="1"/>
  <c r="AC38" i="1"/>
  <c r="AF38" i="1" s="1"/>
  <c r="AG38" i="1" s="1"/>
  <c r="AC50" i="1"/>
  <c r="AF50" i="1" s="1"/>
  <c r="AG50" i="1" s="1"/>
  <c r="AA50" i="1"/>
  <c r="AD50" i="1" s="1"/>
  <c r="AC39" i="1"/>
  <c r="AF39" i="1" s="1"/>
  <c r="AG39" i="1" s="1"/>
  <c r="AA39" i="1"/>
  <c r="AD39" i="1" s="1"/>
  <c r="T43" i="1"/>
  <c r="U43" i="1" s="1"/>
  <c r="X43" i="1" s="1"/>
  <c r="Y43" i="1" s="1"/>
  <c r="T51" i="1"/>
  <c r="U51" i="1" s="1"/>
  <c r="X51" i="1" s="1"/>
  <c r="Y51" i="1" s="1"/>
  <c r="V36" i="1"/>
  <c r="T41" i="1"/>
  <c r="U41" i="1" s="1"/>
  <c r="X41" i="1" s="1"/>
  <c r="Y41" i="1" s="1"/>
  <c r="T49" i="1"/>
  <c r="U49" i="1" s="1"/>
  <c r="X49" i="1" s="1"/>
  <c r="Y49" i="1" s="1"/>
  <c r="V38" i="1"/>
  <c r="T52" i="1"/>
  <c r="U52" i="1" s="1"/>
  <c r="X52" i="1" s="1"/>
  <c r="Y52" i="1" s="1"/>
  <c r="AC36" i="1" l="1"/>
  <c r="AF36" i="1" s="1"/>
  <c r="AG36" i="1" s="1"/>
  <c r="AC40" i="1"/>
  <c r="AF40" i="1" s="1"/>
  <c r="AG40" i="1" s="1"/>
  <c r="AC46" i="1"/>
  <c r="AF46" i="1" s="1"/>
  <c r="AG46" i="1" s="1"/>
  <c r="AA54" i="1"/>
  <c r="AD54" i="1" s="1"/>
  <c r="AE54" i="1" s="1"/>
  <c r="AC47" i="1"/>
  <c r="AF47" i="1" s="1"/>
  <c r="AG47" i="1" s="1"/>
  <c r="AE36" i="1"/>
  <c r="AC43" i="1"/>
  <c r="AF43" i="1" s="1"/>
  <c r="AG43" i="1" s="1"/>
  <c r="AA43" i="1"/>
  <c r="AD43" i="1" s="1"/>
  <c r="AC51" i="1"/>
  <c r="AF51" i="1" s="1"/>
  <c r="AG51" i="1" s="1"/>
  <c r="AA51" i="1"/>
  <c r="AD51" i="1" s="1"/>
  <c r="AE45" i="1"/>
  <c r="AH45" i="1"/>
  <c r="AI45" i="1" s="1"/>
  <c r="AJ45" i="1" s="1"/>
  <c r="AE40" i="1"/>
  <c r="AC52" i="1"/>
  <c r="AF52" i="1" s="1"/>
  <c r="AG52" i="1" s="1"/>
  <c r="AA52" i="1"/>
  <c r="AD52" i="1" s="1"/>
  <c r="AE47" i="1"/>
  <c r="AE53" i="1"/>
  <c r="AH53" i="1"/>
  <c r="AI53" i="1" s="1"/>
  <c r="AJ53" i="1" s="1"/>
  <c r="AE39" i="1"/>
  <c r="AH39" i="1"/>
  <c r="AI39" i="1" s="1"/>
  <c r="AJ39" i="1" s="1"/>
  <c r="AC41" i="1"/>
  <c r="AF41" i="1" s="1"/>
  <c r="AG41" i="1" s="1"/>
  <c r="AA41" i="1"/>
  <c r="AD41" i="1" s="1"/>
  <c r="AH48" i="1"/>
  <c r="AI48" i="1" s="1"/>
  <c r="AJ48" i="1" s="1"/>
  <c r="AE48" i="1"/>
  <c r="AH44" i="1"/>
  <c r="AI44" i="1" s="1"/>
  <c r="AJ44" i="1" s="1"/>
  <c r="AE44" i="1"/>
  <c r="AE50" i="1"/>
  <c r="AH50" i="1"/>
  <c r="AI50" i="1" s="1"/>
  <c r="AJ50" i="1" s="1"/>
  <c r="AA49" i="1"/>
  <c r="AD49" i="1" s="1"/>
  <c r="AC49" i="1"/>
  <c r="AF49" i="1" s="1"/>
  <c r="AG49" i="1" s="1"/>
  <c r="AE46" i="1"/>
  <c r="AH38" i="1"/>
  <c r="AI38" i="1" s="1"/>
  <c r="AJ38" i="1" s="1"/>
  <c r="AE38" i="1"/>
  <c r="AH54" i="1" l="1"/>
  <c r="AI54" i="1" s="1"/>
  <c r="AJ54" i="1" s="1"/>
  <c r="AH46" i="1"/>
  <c r="AI46" i="1" s="1"/>
  <c r="AJ46" i="1" s="1"/>
  <c r="AH40" i="1"/>
  <c r="AI40" i="1" s="1"/>
  <c r="AJ40" i="1" s="1"/>
  <c r="AH36" i="1"/>
  <c r="AI36" i="1" s="1"/>
  <c r="AJ36" i="1" s="1"/>
  <c r="AH47" i="1"/>
  <c r="AI47" i="1" s="1"/>
  <c r="AJ47" i="1" s="1"/>
  <c r="AH51" i="1"/>
  <c r="AI51" i="1" s="1"/>
  <c r="AJ51" i="1" s="1"/>
  <c r="AE51" i="1"/>
  <c r="AH49" i="1"/>
  <c r="AI49" i="1" s="1"/>
  <c r="AJ49" i="1" s="1"/>
  <c r="AE49" i="1"/>
  <c r="AH41" i="1"/>
  <c r="AI41" i="1" s="1"/>
  <c r="AJ41" i="1" s="1"/>
  <c r="AE41" i="1"/>
  <c r="AH52" i="1"/>
  <c r="AI52" i="1" s="1"/>
  <c r="AJ52" i="1" s="1"/>
  <c r="AE52" i="1"/>
  <c r="AH43" i="1"/>
  <c r="AI43" i="1" s="1"/>
  <c r="AJ43" i="1" s="1"/>
  <c r="AE43" i="1"/>
  <c r="R35" i="1" l="1"/>
  <c r="T35" i="1" s="1"/>
  <c r="U35" i="1" s="1"/>
  <c r="R34" i="1"/>
  <c r="V34" i="1" s="1"/>
  <c r="N34" i="1"/>
  <c r="L34" i="1"/>
  <c r="R33" i="1"/>
  <c r="V33" i="1" s="1"/>
  <c r="R32" i="1"/>
  <c r="V32" i="1" s="1"/>
  <c r="R31" i="1"/>
  <c r="V31" i="1" s="1"/>
  <c r="N31" i="1"/>
  <c r="L31" i="1"/>
  <c r="R30" i="1"/>
  <c r="V30" i="1" s="1"/>
  <c r="R29" i="1"/>
  <c r="T29" i="1" s="1"/>
  <c r="U29" i="1" s="1"/>
  <c r="R28" i="1"/>
  <c r="V28" i="1" s="1"/>
  <c r="R27" i="1"/>
  <c r="T27" i="1" s="1"/>
  <c r="U27" i="1" s="1"/>
  <c r="N27" i="1"/>
  <c r="L27" i="1"/>
  <c r="O27" i="1" l="1"/>
  <c r="P27" i="1" s="1"/>
  <c r="O31" i="1"/>
  <c r="P31" i="1" s="1"/>
  <c r="O34" i="1"/>
  <c r="P34" i="1" s="1"/>
  <c r="T33" i="1"/>
  <c r="U33" i="1" s="1"/>
  <c r="T34" i="1"/>
  <c r="U34" i="1" s="1"/>
  <c r="X34" i="1" s="1"/>
  <c r="Y34" i="1" s="1"/>
  <c r="AC34" i="1" s="1"/>
  <c r="AF34" i="1" s="1"/>
  <c r="AG34" i="1" s="1"/>
  <c r="V27" i="1"/>
  <c r="T32" i="1"/>
  <c r="U32" i="1" s="1"/>
  <c r="V35" i="1"/>
  <c r="V29" i="1"/>
  <c r="T28" i="1"/>
  <c r="U28" i="1" s="1"/>
  <c r="T30" i="1"/>
  <c r="U30" i="1" s="1"/>
  <c r="T31" i="1"/>
  <c r="U31" i="1" s="1"/>
  <c r="AA34" i="1" l="1"/>
  <c r="AD34" i="1" s="1"/>
  <c r="AH34" i="1" s="1"/>
  <c r="AI34" i="1" s="1"/>
  <c r="AJ34" i="1" s="1"/>
  <c r="X31" i="1"/>
  <c r="Y31" i="1" s="1"/>
  <c r="AC31" i="1" s="1"/>
  <c r="AF31" i="1" s="1"/>
  <c r="AG31" i="1" s="1"/>
  <c r="X27" i="1"/>
  <c r="Y27" i="1" s="1"/>
  <c r="AC27" i="1" s="1"/>
  <c r="AF27" i="1" s="1"/>
  <c r="AG27" i="1" s="1"/>
  <c r="AA31" i="1" l="1"/>
  <c r="AD31" i="1" s="1"/>
  <c r="AE31" i="1" s="1"/>
  <c r="AA27" i="1"/>
  <c r="AD27" i="1" s="1"/>
  <c r="AE27" i="1" s="1"/>
  <c r="AE34" i="1"/>
  <c r="AH31" i="1" l="1"/>
  <c r="AI31" i="1" s="1"/>
  <c r="AJ31" i="1" s="1"/>
  <c r="AH27" i="1"/>
  <c r="AI27" i="1" s="1"/>
  <c r="AJ27" i="1" s="1"/>
  <c r="R26" i="1"/>
  <c r="T26" i="1" s="1"/>
  <c r="U26" i="1" s="1"/>
  <c r="R25" i="1"/>
  <c r="V25" i="1" s="1"/>
  <c r="N25" i="1"/>
  <c r="L25" i="1"/>
  <c r="R24" i="1"/>
  <c r="T24" i="1" s="1"/>
  <c r="U24" i="1" s="1"/>
  <c r="R23" i="1"/>
  <c r="T23" i="1" s="1"/>
  <c r="U23" i="1" s="1"/>
  <c r="N23" i="1"/>
  <c r="L23" i="1"/>
  <c r="R22" i="1"/>
  <c r="T22" i="1" s="1"/>
  <c r="U22" i="1" s="1"/>
  <c r="R21" i="1"/>
  <c r="T21" i="1" s="1"/>
  <c r="U21" i="1" s="1"/>
  <c r="N21" i="1"/>
  <c r="L21" i="1"/>
  <c r="R20" i="1"/>
  <c r="T20" i="1" s="1"/>
  <c r="U20" i="1" s="1"/>
  <c r="X20" i="1" s="1"/>
  <c r="Y20" i="1" s="1"/>
  <c r="N20" i="1"/>
  <c r="L20" i="1"/>
  <c r="R19" i="1"/>
  <c r="T19" i="1" s="1"/>
  <c r="U19" i="1" s="1"/>
  <c r="R18" i="1"/>
  <c r="T18" i="1" s="1"/>
  <c r="U18" i="1" s="1"/>
  <c r="N18" i="1"/>
  <c r="L18" i="1"/>
  <c r="X18" i="1" l="1"/>
  <c r="Y18" i="1" s="1"/>
  <c r="AA18" i="1" s="1"/>
  <c r="AD18" i="1" s="1"/>
  <c r="O25" i="1"/>
  <c r="P25" i="1" s="1"/>
  <c r="O18" i="1"/>
  <c r="P18" i="1" s="1"/>
  <c r="V24" i="1"/>
  <c r="X21" i="1"/>
  <c r="Y21" i="1" s="1"/>
  <c r="AA21" i="1" s="1"/>
  <c r="AD21" i="1" s="1"/>
  <c r="T25" i="1"/>
  <c r="U25" i="1" s="1"/>
  <c r="X25" i="1" s="1"/>
  <c r="Y25" i="1" s="1"/>
  <c r="V18" i="1"/>
  <c r="V19" i="1"/>
  <c r="O20" i="1"/>
  <c r="P20" i="1" s="1"/>
  <c r="O23" i="1"/>
  <c r="P23" i="1" s="1"/>
  <c r="V20" i="1"/>
  <c r="O21" i="1"/>
  <c r="P21" i="1" s="1"/>
  <c r="V26" i="1"/>
  <c r="AA20" i="1"/>
  <c r="AD20" i="1" s="1"/>
  <c r="AC20" i="1"/>
  <c r="AF20" i="1" s="1"/>
  <c r="AG20" i="1" s="1"/>
  <c r="X23" i="1"/>
  <c r="Y23" i="1" s="1"/>
  <c r="V22" i="1"/>
  <c r="V23" i="1"/>
  <c r="V21" i="1"/>
  <c r="AC18" i="1" l="1"/>
  <c r="AF18" i="1" s="1"/>
  <c r="AG18" i="1" s="1"/>
  <c r="AC21" i="1"/>
  <c r="AF21" i="1" s="1"/>
  <c r="AG21" i="1" s="1"/>
  <c r="AE20" i="1"/>
  <c r="AH20" i="1"/>
  <c r="AI20" i="1" s="1"/>
  <c r="AJ20" i="1" s="1"/>
  <c r="AC25" i="1"/>
  <c r="AF25" i="1" s="1"/>
  <c r="AG25" i="1" s="1"/>
  <c r="AA25" i="1"/>
  <c r="AD25" i="1" s="1"/>
  <c r="AC23" i="1"/>
  <c r="AF23" i="1" s="1"/>
  <c r="AG23" i="1" s="1"/>
  <c r="AA23" i="1"/>
  <c r="AD23" i="1" s="1"/>
  <c r="AE21" i="1"/>
  <c r="AE18" i="1"/>
  <c r="AH18" i="1" l="1"/>
  <c r="AI18" i="1" s="1"/>
  <c r="AJ18" i="1" s="1"/>
  <c r="AH21" i="1"/>
  <c r="AI21" i="1" s="1"/>
  <c r="AJ21" i="1" s="1"/>
  <c r="AH23" i="1"/>
  <c r="AI23" i="1" s="1"/>
  <c r="AJ23" i="1" s="1"/>
  <c r="AE23" i="1"/>
  <c r="AE25" i="1"/>
  <c r="AH25" i="1"/>
  <c r="AI25" i="1" s="1"/>
  <c r="AJ25" i="1" s="1"/>
  <c r="R17" i="1" l="1"/>
  <c r="T17" i="1" s="1"/>
  <c r="U17" i="1" s="1"/>
  <c r="R16" i="1"/>
  <c r="T16" i="1" s="1"/>
  <c r="U16" i="1" s="1"/>
  <c r="N16" i="1"/>
  <c r="L16" i="1"/>
  <c r="R15" i="1"/>
  <c r="T15" i="1" s="1"/>
  <c r="U15" i="1" s="1"/>
  <c r="R14" i="1"/>
  <c r="T14" i="1" s="1"/>
  <c r="U14" i="1" s="1"/>
  <c r="N14" i="1"/>
  <c r="L14" i="1"/>
  <c r="O14" i="1" l="1"/>
  <c r="P14" i="1" s="1"/>
  <c r="V14" i="1"/>
  <c r="V17" i="1"/>
  <c r="V15" i="1"/>
  <c r="O16" i="1"/>
  <c r="P16" i="1" s="1"/>
  <c r="V16" i="1"/>
  <c r="X14" i="1"/>
  <c r="Y14" i="1" s="1"/>
  <c r="AC14" i="1" s="1"/>
  <c r="AF14" i="1" s="1"/>
  <c r="AG14" i="1" s="1"/>
  <c r="X16" i="1"/>
  <c r="Y16" i="1" s="1"/>
  <c r="AA14" i="1" l="1"/>
  <c r="AD14" i="1" s="1"/>
  <c r="AH14" i="1" s="1"/>
  <c r="AI14" i="1" s="1"/>
  <c r="AJ14" i="1" s="1"/>
  <c r="AC16" i="1"/>
  <c r="AF16" i="1" s="1"/>
  <c r="AG16" i="1" s="1"/>
  <c r="AA16" i="1"/>
  <c r="AD16" i="1" s="1"/>
  <c r="AE14" i="1" l="1"/>
  <c r="AE16" i="1"/>
  <c r="AH16" i="1"/>
  <c r="AI16" i="1" s="1"/>
  <c r="AJ16" i="1" s="1"/>
  <c r="T13" i="1" l="1"/>
  <c r="U13" i="1" s="1"/>
  <c r="X13" i="1" s="1"/>
  <c r="Y13" i="1" s="1"/>
  <c r="N13" i="1"/>
  <c r="L13" i="1"/>
  <c r="O13" i="1" l="1"/>
  <c r="P13" i="1" s="1"/>
  <c r="AA13" i="1"/>
  <c r="AD13" i="1" s="1"/>
  <c r="AC13" i="1"/>
  <c r="AF13" i="1" s="1"/>
  <c r="AG13" i="1" s="1"/>
  <c r="V13" i="1"/>
  <c r="AH13" i="1" l="1"/>
  <c r="AI13" i="1" s="1"/>
  <c r="AJ13" i="1" s="1"/>
  <c r="AE13" i="1"/>
  <c r="V11" i="1" l="1"/>
  <c r="T11" i="1" l="1"/>
  <c r="U11" i="1" s="1"/>
  <c r="T10" i="1" l="1"/>
  <c r="U10" i="1" s="1"/>
  <c r="T12" i="1"/>
  <c r="U12" i="1" s="1"/>
  <c r="V10" i="1" l="1"/>
  <c r="V12" i="1"/>
  <c r="T9" i="1"/>
  <c r="U9" i="1" s="1"/>
  <c r="X9" i="1" l="1"/>
  <c r="Y9" i="1" s="1"/>
  <c r="AC9" i="1" s="1"/>
  <c r="V9" i="1"/>
  <c r="AA9" i="1" l="1"/>
  <c r="L9" i="1"/>
  <c r="N9" i="1"/>
  <c r="AF9" i="1" s="1"/>
  <c r="AG9" i="1" s="1"/>
  <c r="AD9" i="1" l="1"/>
  <c r="AH9" i="1" s="1"/>
  <c r="AI9" i="1" s="1"/>
  <c r="AJ9" i="1" s="1"/>
  <c r="O9" i="1"/>
  <c r="P9" i="1" s="1"/>
  <c r="AE9" i="1" l="1"/>
  <c r="C4" i="7"/>
  <c r="C5" i="7" s="1"/>
</calcChain>
</file>

<file path=xl/sharedStrings.xml><?xml version="1.0" encoding="utf-8"?>
<sst xmlns="http://schemas.openxmlformats.org/spreadsheetml/2006/main" count="1719" uniqueCount="845">
  <si>
    <t>Identificación del riesgo</t>
  </si>
  <si>
    <t>Macroproceso</t>
  </si>
  <si>
    <t>Proceso / Proyecto</t>
  </si>
  <si>
    <t>PROBABILIDAD</t>
  </si>
  <si>
    <t xml:space="preserve">Casi Seguro (5) </t>
  </si>
  <si>
    <t>Probable (4)</t>
  </si>
  <si>
    <t>Posible (3)</t>
  </si>
  <si>
    <t>Improbable (2)</t>
  </si>
  <si>
    <t>Raro (1)</t>
  </si>
  <si>
    <t>Insignificante (1)</t>
  </si>
  <si>
    <t>Menor (2)</t>
  </si>
  <si>
    <t>Moderado (3)</t>
  </si>
  <si>
    <t>Mayor (4)</t>
  </si>
  <si>
    <t>Catastrófico (5)</t>
  </si>
  <si>
    <t>IMPACTO</t>
  </si>
  <si>
    <t>MACROPROCESOS</t>
  </si>
  <si>
    <t xml:space="preserve">PROCESOS </t>
  </si>
  <si>
    <t>FRECUENCIA</t>
  </si>
  <si>
    <t>SI/NO</t>
  </si>
  <si>
    <t>Estratégico</t>
  </si>
  <si>
    <t>Planeación Estratégica</t>
  </si>
  <si>
    <t>Gestión</t>
  </si>
  <si>
    <t>Estatégico</t>
  </si>
  <si>
    <t>Rara vez</t>
  </si>
  <si>
    <t>Si</t>
  </si>
  <si>
    <t>Baja</t>
  </si>
  <si>
    <t>Misional</t>
  </si>
  <si>
    <t xml:space="preserve">Gestión de las Comunicaciones </t>
  </si>
  <si>
    <t>Corrupción</t>
  </si>
  <si>
    <t>Financiero</t>
  </si>
  <si>
    <t>Improbable</t>
  </si>
  <si>
    <t>No</t>
  </si>
  <si>
    <t>Moderada</t>
  </si>
  <si>
    <t>Apoyo</t>
  </si>
  <si>
    <t>Diseño y Creación de Contenidos</t>
  </si>
  <si>
    <t>Operativo</t>
  </si>
  <si>
    <t>Posible</t>
  </si>
  <si>
    <t>Moderado</t>
  </si>
  <si>
    <t>Alta</t>
  </si>
  <si>
    <t>Control, Seguimiento y Evaluación</t>
  </si>
  <si>
    <t>Emisión de Contenidos</t>
  </si>
  <si>
    <t>Probable</t>
  </si>
  <si>
    <t>Mayor</t>
  </si>
  <si>
    <t>Extrema</t>
  </si>
  <si>
    <t xml:space="preserve">Comercialización </t>
  </si>
  <si>
    <t>Tecnológico</t>
  </si>
  <si>
    <t>Casi seguro</t>
  </si>
  <si>
    <t>Catastrófico</t>
  </si>
  <si>
    <t>Producción de Televisión</t>
  </si>
  <si>
    <t xml:space="preserve">Gestión Financiera y Facturación </t>
  </si>
  <si>
    <t xml:space="preserve">Gestión Jurídica y Contractual </t>
  </si>
  <si>
    <t xml:space="preserve">Gestión de Recursos y Administración de la Información </t>
  </si>
  <si>
    <t>Gestión del Talento Humano</t>
  </si>
  <si>
    <t>Servicio a la Ciudadania y Defensor del Televidente</t>
  </si>
  <si>
    <t xml:space="preserve">Control, Seguimiento y Evaluación </t>
  </si>
  <si>
    <t>Objetivo del proceso / proyecto</t>
  </si>
  <si>
    <t>Código</t>
  </si>
  <si>
    <t>Tipología</t>
  </si>
  <si>
    <t>VALORACIÓN DEL RIESGO</t>
  </si>
  <si>
    <t>(1-2)</t>
  </si>
  <si>
    <t>(3-6)</t>
  </si>
  <si>
    <t>(8-12)</t>
  </si>
  <si>
    <t>(15-25)</t>
  </si>
  <si>
    <t>Bajo</t>
  </si>
  <si>
    <t>Alto</t>
  </si>
  <si>
    <t>Extremo</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</si>
  <si>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</si>
  <si>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</si>
  <si>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</si>
  <si>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</si>
  <si>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</si>
  <si>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</si>
  <si>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Descripción</t>
  </si>
  <si>
    <t>Cumplimiento</t>
  </si>
  <si>
    <t>Seguridad Digital</t>
  </si>
  <si>
    <t>Ambientales</t>
  </si>
  <si>
    <t>Seguridad y Salud (SST)</t>
  </si>
  <si>
    <t>TIPO RIESGO</t>
  </si>
  <si>
    <t>Análisis de Riesgo (Riesgo inherente)</t>
  </si>
  <si>
    <t>Zona de riesgo Inherente</t>
  </si>
  <si>
    <t>F</t>
  </si>
  <si>
    <t>I</t>
  </si>
  <si>
    <t>Insignificante</t>
  </si>
  <si>
    <t>Menor</t>
  </si>
  <si>
    <t>Descripción del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</si>
  <si>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</si>
  <si>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</si>
  <si>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</si>
  <si>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</si>
  <si>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</si>
  <si>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</si>
  <si>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</si>
  <si>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</si>
  <si>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</si>
  <si>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</si>
  <si>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</si>
  <si>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</si>
  <si>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</si>
  <si>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</si>
  <si>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</si>
  <si>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</si>
  <si>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</si>
  <si>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</si>
  <si>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</si>
  <si>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</si>
  <si>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</si>
  <si>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</si>
  <si>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</si>
  <si>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</si>
  <si>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</si>
  <si>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</si>
  <si>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</si>
  <si>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</si>
  <si>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</si>
  <si>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</si>
  <si>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Valoración</t>
  </si>
  <si>
    <t>Cualitativa</t>
  </si>
  <si>
    <t>Cuantitativa</t>
  </si>
  <si>
    <t>Tipo</t>
  </si>
  <si>
    <t>CONTROL 1</t>
  </si>
  <si>
    <t>Criterio</t>
  </si>
  <si>
    <t>Aspecto a evaluar</t>
  </si>
  <si>
    <t>Responsable</t>
  </si>
  <si>
    <t>Periodicidad</t>
  </si>
  <si>
    <t>Propósito</t>
  </si>
  <si>
    <t>Evidencias</t>
  </si>
  <si>
    <t>Control</t>
  </si>
  <si>
    <t>Observaciones, desviaciones o diferencias</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</si>
  <si>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</si>
  <si>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</si>
  <si>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</si>
  <si>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</si>
  <si>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</si>
  <si>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</si>
  <si>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</si>
  <si>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</si>
  <si>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</si>
  <si>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</si>
  <si>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</si>
  <si>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</si>
  <si>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</si>
  <si>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</si>
  <si>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</si>
  <si>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</si>
  <si>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</si>
  <si>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</si>
  <si>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</si>
  <si>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</si>
  <si>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</si>
  <si>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</si>
  <si>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</si>
  <si>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</si>
  <si>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¿Requiere acciones para fortalecer el control?</t>
  </si>
  <si>
    <t>EVALUACIÓN DE DISEÑO DEL CONTROL</t>
  </si>
  <si>
    <t>Riesgo Residual</t>
  </si>
  <si>
    <t>Zona de riesgo residual</t>
  </si>
  <si>
    <t>¿Disminuye probabilidad?</t>
  </si>
  <si>
    <t>¿Disminuye impacto?</t>
  </si>
  <si>
    <t>Directamente</t>
  </si>
  <si>
    <t>No disminuye</t>
  </si>
  <si>
    <t>Indirectamente</t>
  </si>
  <si>
    <t>Evaluación de ejecución</t>
  </si>
  <si>
    <t>Solidez conjunta</t>
  </si>
  <si>
    <t>Solidez individual</t>
  </si>
  <si>
    <t>Ponderación
(%)</t>
  </si>
  <si>
    <t>Valor #</t>
  </si>
  <si>
    <t>Valor Ponderado</t>
  </si>
  <si>
    <t>Evaluación de controles</t>
  </si>
  <si>
    <t>Valor de reducción de probabilidad</t>
  </si>
  <si>
    <t>Valor de reducción de impacto</t>
  </si>
  <si>
    <t>P9</t>
  </si>
  <si>
    <t>Probabilidad e impacto después de controles</t>
  </si>
  <si>
    <t>F'</t>
  </si>
  <si>
    <t>Probabilidad (residual)</t>
  </si>
  <si>
    <t>I'</t>
  </si>
  <si>
    <t>Impacto (residual)</t>
  </si>
  <si>
    <t>ANEXO 1 - IMPACTO (RIESGO DE CORRUPCIÓN)</t>
  </si>
  <si>
    <t>Opciones de manejo</t>
  </si>
  <si>
    <t>Evaluación de diseño
(Anexo 2)</t>
  </si>
  <si>
    <t>ANEXO 2 - VALORACIÓN DE CONTROLES</t>
  </si>
  <si>
    <t>Plazo de ejecución</t>
  </si>
  <si>
    <t>Plan de manejo de riesgos</t>
  </si>
  <si>
    <t>Clasificación</t>
  </si>
  <si>
    <t>Actividad de control</t>
  </si>
  <si>
    <t>Soporte</t>
  </si>
  <si>
    <t>Ambiental</t>
  </si>
  <si>
    <t>Indicador / producto</t>
  </si>
  <si>
    <t>MAPA DE RIESGOS</t>
  </si>
  <si>
    <t>MCOM-RC-001</t>
  </si>
  <si>
    <t xml:space="preserve">No </t>
  </si>
  <si>
    <t>MCOM-RG1</t>
  </si>
  <si>
    <t>CONTROL 2</t>
  </si>
  <si>
    <t>CONTROL 3</t>
  </si>
  <si>
    <t>CONTROL 4</t>
  </si>
  <si>
    <t>Incumplimiento de los servicios o productos pactados con el cliente</t>
  </si>
  <si>
    <t xml:space="preserve">Las reuniones programadas por secretario general o el director operativo y la evidencia que se genere de las mismas como los planes o cronogramas de trabajo se consideran confiables </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</si>
  <si>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</si>
  <si>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Factores externos de fuerza mayor y que no están bajo el control de Capital, que obstaculizan el debido desarrollo, ejecución y cumplimiento de los contratos.</t>
  </si>
  <si>
    <t>Soporte de la socialización en el marco de las reuniones del equipo de comunicación pública o negocios estratégicos serán:
Link del Informe ejecutivo de comunicación pública
Link del Seguimiento a la comercialización</t>
  </si>
  <si>
    <t>Ejecutar acciones en respuesta a cambios de último momento o errores por parte del cliente diferente a la propuesta aprobada inicialmente.</t>
  </si>
  <si>
    <t>Contrato, anexo técnico y documentos que hacen parte integral del contrato firmado con el cliente</t>
  </si>
  <si>
    <t>Numero de entregables de los contratos en su medio de soporte de entrega</t>
  </si>
  <si>
    <t>EPLE-FT-012 Actas de reunión o correos electrónicos</t>
  </si>
  <si>
    <t>Los productores asignados a cada proyecto y la supervisión del mismo, realizan seguimiento permanente a la ejecución del contrato y su anexo técnico. Lo anterior con el fin de tener un monitoreo del logro del objetivo del servicio prestado.</t>
  </si>
  <si>
    <t>Entregables del contrato en el medio de soporte de entrega</t>
  </si>
  <si>
    <t>EPLE-FT-012 Actas de reunión o 
AGTH-FT-007 Control de asistencia ó
Correos electrónicos</t>
  </si>
  <si>
    <t>Ayuda de memoria (actas, presentaciones, correos electrónicos o herramientas de excel, entre otros y según aplique) empleada por la dirección operativa, la secretaria general o la gerencia.</t>
  </si>
  <si>
    <t>Envíos o entregas inoportunas por parte de los clientes de requerimientos, de materiales de emisión para el canal o para medios, o de las aprobaciones de la documentación o materiales audiovisuales.</t>
  </si>
  <si>
    <t>MCOM-PD-002 Gestión de proyectos y negocios estratégicos que se encuentra vigente</t>
  </si>
  <si>
    <t>Link del Informe ejecutivo de comunicación pública
Link del Seguimiento a la comercialización</t>
  </si>
  <si>
    <t>Soportes del seguimiento realizado</t>
  </si>
  <si>
    <t>Para la ejecución del control se cuenta con el lider de proyectos estrategicos y el profesional de ventas y mercadeo</t>
  </si>
  <si>
    <t>Se ha asignado el control al profesional de ventas y mercadeo a través del manual de funciones y a el lider de proyectos estrategicos se asignaron en el contrato</t>
  </si>
  <si>
    <t>La socialización de los lineamientos vigentes del área de ventas y mercadeo a los funcionarios se realiza de acuerdo a la programación de inducción programado por el área de talento humano de capital y conforme se cuenta con personal de planta que ingresa al proceso; la socialiazación a los contratistas se efectúa a los nuevos colaboradores, de acuerdo a la necesidad identifica para reforzar conocimientos o debido a la actualización de los documentos del proceso, esto se realizá a través de reuniones de trabajo o correo electrónico, en caso de no presentarse nuevas vinculaciones o cambios en la documentación esta actividad se realizará mínimo una vez al año.</t>
  </si>
  <si>
    <t>La realizacion de la socialización de los lineamientos vigentes del área de ventas y mercadeo para funcionarios y contratistas permite prevenir el desnocimiento o falla en la realización de las acciones previstas para el logro de los objetivos del proceso.</t>
  </si>
  <si>
    <t>La fuente de información que evidencia el control proviene del área de talento humano y de los funcionarios involucrados en el proceso de inducción
En cuanto a la socialización de los contratistas la evidencia son los correos electrónicos o registros de las reuniones realizadas con el equipo. Por lo anterior la fuente de la información se considera confiable.</t>
  </si>
  <si>
    <t>En caso de identificar que los colaboradores del equipo de comunicación pública o negocios estratégicos presentan fallas en el desarrollo de las actividades se programaran reuniones con el equipo y se reiteraran las acciones a realizar para el buen funcionamiento del mismo.
En caso de ser reiterativa la falla, el profesional universitario de ventas y mercadeo identificará las causas que ha llevado al error y dará a conocer los pormenores al Director operativo para en conjunto plantear las mejoras o corecciones a efectuar.</t>
  </si>
  <si>
    <t>El suministro de entregables del contrato en el medio de soporte al cliente, se realiza de acuerdo con lo establecido en el contrato, por lo anterior se considera que la frecuencia de realización es oportuna.</t>
  </si>
  <si>
    <t>Realizar el seguimiento permanente a la ejecución del contrato y su anexo técnico es un control preventivo para garantizar capacidad de reacción rápida ante imprevistos en la prestación del servicio que puedan surgir tanto por parte de Capital como por parte del cliente</t>
  </si>
  <si>
    <t>La información del seguimiento permanente a la ejecución del contrato y su anexo técnico, es un control confiable ya que se realiza de manera permanente y establece la posibilidad de una comunicación constante con el cliente.</t>
  </si>
  <si>
    <t>En caso de identificarse desviaciones en la ejecución del control se procederá las acciones internas que se consideren pertinentes y en caso de que estas sean por parte del cliente se establecerá comunicación con dicha instancia hasta que las brechas detectadas se cierren.</t>
  </si>
  <si>
    <t>Ante la necesidad de una contigencia se realiza este control de manera preventiva y pare evitar desabastecimiento y problemas en el cumplimiento de compromisos comerciales pactados con los clientes.</t>
  </si>
  <si>
    <t>Este control se realiza de acuerdo a las necesidades que presente el canal o la dirección operativa para establecer las alertas y posibles planes de contigencia que permita garantizar el buen flujo del proceso.</t>
  </si>
  <si>
    <t>En caso de identificarse fallas en la ejecución de los planes o cronogramas de trabajo diseñados por la secretaria general, el director operativo o gerencia para atender requerimientos internos o externos ante normatividad que puedan obstaculizar la prestación de los servicios pactados con el cliente, se realizaran los ajustes y medidas de correccion que se consideren pertinentes para no materializar el riesgo.</t>
  </si>
  <si>
    <t>La supervisión y seguimiento permanente a la ejecución del contrato y su anexo técnico  garantizar el buen desempeño del proyecto y la identificacion preventiva de posibles fallas</t>
  </si>
  <si>
    <t>Este control se realiza para prevenir la presencia de fallas posibles que se puedan presentar en la ejecución de un proyecto y de igual manera controlar los tiempos de ejecución del proyecto</t>
  </si>
  <si>
    <t>Pérdida de ingresos por parte de Capital.  
Pérdida de credibilidad en la imagen institucional 
Pérdida de clientes.
Reprocesos en la adecuación del material a emitir.
Investigaciones y hallazgos de las entidades de control.
Aplicación de cláusulas de incumplimiento de los contratos pactados con el cliente</t>
  </si>
  <si>
    <t>Desconocimiento o incumplimiento de los lineamientos internos definidos para la generación de propuestas</t>
  </si>
  <si>
    <t>Generar canales de comunicación internos y externos para fortalecer la gestión de la entidad, mediante estrategias comunicacional organizacional interna y estrategias de comunicación masiva de forma externa.</t>
  </si>
  <si>
    <t>EGCM-RG-001</t>
  </si>
  <si>
    <t xml:space="preserve">Divulgar contenidos con información errada. </t>
  </si>
  <si>
    <t xml:space="preserve">Se presenta una afectación importante en las comunicaciones cuando no se atienden las solicitudes en los tiempos de las áreas ya que puede afectar el desarrollo de actividades propias de la organización. </t>
  </si>
  <si>
    <t xml:space="preserve">
1. Pérdida de información.
2. Perdida de credibilidad en los contenidos divulgados.    
3. Afectación del posicionamiento de marca</t>
  </si>
  <si>
    <t>Dar cumplimiento a la ruta de flujo de trabajo de comunicaciones y establecer tiempos para la aplicación de la misma.</t>
  </si>
  <si>
    <t>1. Mantener la aplicación de la ruta de revisión del contenido a publicar o difundir por parte de la Coordinación de Prensa y Comunicaciones. 
2. Incluir la descripción de la ruta de revisión de contenido a publicar en alguno de los documentos del área de Comunicaciones. 
3. Divulgar la ruta de revisión de contenidos con los colaboradores de la entidad.</t>
  </si>
  <si>
    <t xml:space="preserve">1. Actas de reuniones del equipo de la Coordinación y correos. 
2. Documento (ruta de flujo de trabajo) publicada y con acceso a todos los colaboradores. </t>
  </si>
  <si>
    <t>Coordinadora de prensa y comunicaciones</t>
  </si>
  <si>
    <t xml:space="preserve">
Difusiones de la ruta de publicación realizadas</t>
  </si>
  <si>
    <t>Garantizar la calidad de la señal de transmisión del canal, evaluando y monitoreando el correcto funcionamiento de los equipos técnicos, ejecutando oportunamente los mantenimientos preventivos y correctivos.</t>
  </si>
  <si>
    <t>MECN-RG-001</t>
  </si>
  <si>
    <t>Afectación en la continuidad de la prestación del servicio de televisión</t>
  </si>
  <si>
    <t xml:space="preserve">La alteración o ausencia en señal al aire se puede presentar por varios factores tanto internos como externos, sin embargo a nivel interno, puede asociarse a fallas con los equipos, mantenimientos preventivos y correctivos inadecuados o falta de recursos para la innovación tecnológica, entre otros.   
</t>
  </si>
  <si>
    <t>1. Afectación al usuario frente al derecho de acceso al servicio público de televisión.
2.  Incumplimiento a compromisos con clientes. 
3.  Sanciones por parte del Ministerio de Tecnologías de la Información y las Comunicaciones debido a incumplimiento de requisitos normativos frente a la continuidad en la prestación del servicio de televisión.</t>
  </si>
  <si>
    <t>*MECN-FT-053 CRONOGRAMA GENERAL DE MANTENIMIENTO ÁREA TÉCNICA - CANAL CAPITAL
*AGRI-SA-FT-048 HOJA DE VIDA EQUIPOS Y MÁQUINAS</t>
  </si>
  <si>
    <t>Dar cumplimiento a los cronogramas de mantenimiento a ser ejecutados por la coordinación técnica y correspondiente registro de la actividad en la hoja de vida de los equipos y maquinas. Esta actividad de control es ejecutada por los ingenieros de la coordinación técnica y el seguimiento es realizado por el ingeniero de apoyo de la coordinación técnica.</t>
  </si>
  <si>
    <t>Hojas de vida de mantenimiento de equipos diligenciadas según cronogramada establecido (no aplican los contratos de mantenimiento externo).</t>
  </si>
  <si>
    <t xml:space="preserve">Coordinadora Técnica </t>
  </si>
  <si>
    <t xml:space="preserve">Mantenimientos realizados insitu por la coordinación técnica/ mantenimientos programados para ser ejecutados de manera interna por parte de la coordinación técnica </t>
  </si>
  <si>
    <t>*MECN-FT-047 REGISTRO - MONITOREO SENAL FUERA DEL AIRE
*MECN-PD-002 MONITOREO DE CALIDAD</t>
  </si>
  <si>
    <t xml:space="preserve">Soporte del monitoreo realizado </t>
  </si>
  <si>
    <t>Garantizar la calidad de la señal de transmisión del canal, evaluando y monitoreando el correcto funcionamiento de los equipos técnicos, ejecutando oportunamente los mantenimientos preventivos y correctivos</t>
  </si>
  <si>
    <t>MECN-RA-001</t>
  </si>
  <si>
    <t>Aplicación inadecuada de las buenas prácticas definidas por capital  en el manejo de combustible a cargo de la coordinación técnica.</t>
  </si>
  <si>
    <t>La aplicación inadecuada de las buenas prácticas frente al uso de combustible se puede generar debido a desconocimiento por parte del equipo del área técnica encargado, así como por difusiones de información poco eficientes sobre el uso adecuado de estos, lo que puede generar como consecuencia afectaciones para la salud, posibles incendios o sanciones por parte de la autoridad ambiental competente en el proceso de seguimiento.</t>
  </si>
  <si>
    <t xml:space="preserve">Ausencia o desconocimiento de lineamientos claros frente al manejo interno de combustible. 
Falta de sensibilización a los contratistas y servidores públicos en el manejo de combustible por parte de las áreas responsables de salud ocupacional y gestión ambiental.  </t>
  </si>
  <si>
    <t xml:space="preserve">1. Contaminación del recurso suelo.
2. Posible afectación a la salud de los contratistas y funcionarios de planta del área.
3. Incendios por manipulación inadecuada de los combustibles. 
4. Sanciones por parte de la autoridad ambiental competente.
</t>
  </si>
  <si>
    <t xml:space="preserve">Sensibilizar al personal encargado de la manipulación del combustible por parte del área encargada de PIGA o de SST. </t>
  </si>
  <si>
    <t>Listados de asistencia a las sensibilizaciones programadas por parte del área encargada de PIGA o de SST.</t>
  </si>
  <si>
    <t>Referente ambiental 
Profesional de SST</t>
  </si>
  <si>
    <t>Actividades ejecutadas/2</t>
  </si>
  <si>
    <t xml:space="preserve">Protocolo para el manejo adecuado de sustancias químicas y su divulgación parte del área encargada de PIGA o de SST. </t>
  </si>
  <si>
    <t xml:space="preserve">Protocolo para el manejo adecuado de combustible y su divulgación parte del área encargada de PIGA o de SST. </t>
  </si>
  <si>
    <t xml:space="preserve">Referente ambiental </t>
  </si>
  <si>
    <t>Correos electrónicos de socialización emitidos / 2</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</si>
  <si>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</si>
  <si>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AGFF-RG-001</t>
  </si>
  <si>
    <t>Afectación del presupuesto de gastos cuando no se reúnen los requisitos legales</t>
  </si>
  <si>
    <t>Que exista una violación al Estatuto Orgánico de Presupuesto y demás normas reglamentarias, por desconocimiento o intención.</t>
  </si>
  <si>
    <t xml:space="preserve">
1. Desconocimiento o inobservancia de la Normatividad Presupuestal por parte de los ejecutores.
2.  Falta de capacitación e inducción en temas presupuestales</t>
  </si>
  <si>
    <t>1. Procesos administrativos, disciplinarios, fiscales y penales por incumplimiento de la normatividad aplicable en la materia.
2. Detrimento Patrimonial.
3. Demandas por parte de terceros.</t>
  </si>
  <si>
    <t>Ejecutar AGFF-PO-001 POLÍTICA FINANCIERA. Apartes:  "10. Políticas de presupuesto".</t>
  </si>
  <si>
    <t xml:space="preserve">Subdirector Financiero  / Profesional Universitario de Presupuesto </t>
  </si>
  <si>
    <t>1. Cantidad de boletines elaborados / cantidad de boletines publicados</t>
  </si>
  <si>
    <t>Ejecutar  Procedimiento AGFF-PP-PD-26 Ejecución Presupuestal. Actividades:2, 4, 6  y Puntos de Control:2, 11 y 19</t>
  </si>
  <si>
    <t>AGFF-RG-002</t>
  </si>
  <si>
    <t>Presentación de informes contables con datos errados o en forma extemporánea a entes de control o partes interesadas.</t>
  </si>
  <si>
    <t xml:space="preserve">Que la información presentada no refleje razonablemente la situación financiera de la entidad, en términos de revelación, confiabilidad y oportunidad.
Que no se presenten oportunamente los informes financieros que sean requeridos por Ley u otras disposiciones. </t>
  </si>
  <si>
    <t>1. Falta de revisión de los registros contables. 
2. Falta de Conciliaciones.
3. Falta de criterio contable.
4. Digitación errada de valores o cuentas.
5. Desconocimiento del software.
6. Las interfaces no cuentan con una correcta parametrización.
7. Documentación suministrada de manera errónea, incompleta o incoherente.
8. Retraso en la entrega de la información por parte de las áreas que suministran hechos económicos.
9. Desconocimiento de las fechas máximas para reporte de información oportuna.
10. Desconocimiento de los informes que por ley u otras disposiciones se deben presentar.</t>
  </si>
  <si>
    <t>1. Reprocesos y desgastes administrativos para realizar correcciones.
2. Multas y Sanciones disciplinarias, fiscales  y penales. 
3. Sobrecostos en capacitaciones del personal, parametrizaciones de los software, entre otros. 
4. Pérdida de confiabilidad y credibilidad por no contar con estados financieros que reflejen razonablemente la situación financiera de la entidad.
5. Incertidumbre en la toma de decisiones.</t>
  </si>
  <si>
    <t xml:space="preserve">Ejecutar  Procedimiento AGFF-CO-PD-001  ESTADOS FINANCIEROS ; Actividades:11, 22, 25 y 34
Punto de Control: 2-3, 11, 22 ,25 y 34 y Anexo 1                                </t>
  </si>
  <si>
    <t xml:space="preserve">1. Realizar conciliaciones periódicas con las áreas que suministran hechos económicos (activos fijos, almacén, cartera, tesorería y presupuesto).
2. Revisar que las cuentas contables aplicadas correspondan a las establecidas por el régimen de Contabilidad Pública.
3. Realizar y consolidar cronograma con las fechas de presentación de informes de la Subdirección Financiera.
</t>
  </si>
  <si>
    <t xml:space="preserve">1. Conciliaciones efectuadas en formatos definidos previamente.
2. Doce (12) Balances de prueba con las respectiva revisión de cuentas.
3. Cronograma consolidado y socialización en la subdirección financiera.
</t>
  </si>
  <si>
    <t xml:space="preserve">Subdirector(a) Financiero (a) / Profesional Universitario de Contabilidad </t>
  </si>
  <si>
    <t xml:space="preserve">1. (# de conciliaciones efectuadas / conciliaciones programadas)*100
2. Balances de prueba revisados / Total Balances de prueba realizados.
3. Informes programados por ley / informes presentados.
</t>
  </si>
  <si>
    <t>AGFF-RG-003</t>
  </si>
  <si>
    <t>Déficit en caja</t>
  </si>
  <si>
    <t xml:space="preserve">Que no se cuenten con los recursos en caja disponibles para el apalancamiento de los gastos obligatorios y de los compromisos adquiridos </t>
  </si>
  <si>
    <t>1. Falta de gestión comercial para la generación de ingresos.
2. Falta de políticas para la gestión de cobro.
3. Inadecuada planeación de los pagos.
4. Falta de análisis de flujo de caja para adquirir nuevos compromisos. 
5. Que las transferencias no se reciban dentro de las fechas programadas.</t>
  </si>
  <si>
    <t>1. Demandas.
2. Sobrecostos en procesos judiciales.
3. Intereses moratorios y sanciones por incumplimiento en el pago oportuno. 
4. Retrasos en los propósitos de la administración.
5.Pérdida de credibilidad en el sector. 
6.Incumplimiento en el pago de las obligaciones legales (impuestos, seguros, nómina, servicios públicos, etc.).</t>
  </si>
  <si>
    <t xml:space="preserve">Ejecutar  Procedimiento AGFF-FA-PD-013 MANEJO DE CARTERA ;Actividad : 6 y Punto de Control: 11 . </t>
  </si>
  <si>
    <t xml:space="preserve">1. Realizar proyección del flujo de caja  con  los requerimientos  mensuales de la entidad,  de acuerdo con las obligaciones y compromisos adquiridos.
2. Seguimiento permanente a la solicitud de Transferencia y cronogramas establecidos. 
3. Apalancamiento con Proveedores </t>
  </si>
  <si>
    <t>1. Dos (2) Informes periódicos
2. Solicitud de Transferencia
3. Cronograma de Pagos</t>
  </si>
  <si>
    <t xml:space="preserve">Subdirector(a) Financiero (a) / Profesional Universitario de Tesorería </t>
  </si>
  <si>
    <t>Ejecutar Política Financiera AGFF-PO-001 POLÍTICA FINANCIERA , Apartes : “ 6.3 Políticas relativas a cuentas por cobrar”, 8."Políticas de facturación y cartera"</t>
  </si>
  <si>
    <t>AGFF-RG-004</t>
  </si>
  <si>
    <t>Traslados presupuestales recurrentes.</t>
  </si>
  <si>
    <t xml:space="preserve">Que se queden algunos rubros presupuestales sin apropiación suficiente para atender los propósitos establecidos en la vigencia. </t>
  </si>
  <si>
    <t xml:space="preserve">1. Falta de planeación y objetivos claros, en la ejecución del PAA.
2. Cambios de administración con diferentes objetivos estratégicos. 
3. Recorte presupuestal por políticas distritales. </t>
  </si>
  <si>
    <t>1. Desorden en la ejecución de los recursos e imposibilidad de medir los avances y metas. 
2. Investigaciones administrativas y disciplinarias.</t>
  </si>
  <si>
    <t xml:space="preserve">No. De Memorando enviado </t>
  </si>
  <si>
    <t>AGFF-RG-005</t>
  </si>
  <si>
    <t>Pérdida de recursos (caja e inversiones)</t>
  </si>
  <si>
    <t>Perdida de recursos depositados en cuentas bancarias e inversiones en títulos valores.</t>
  </si>
  <si>
    <t>1. Falta de políticas de seguridad informática.
2. Falta de análisis de los riesgos operativos, legales, de crédito y de liquidez.
3. Falta de controles en los procedimientos y políticas establecidas en la materia (asignación de claves, firmas duales, sellos autorizados, asignación de token, etc.).</t>
  </si>
  <si>
    <t>1. Investigaciones disciplinarias. 
2. Iliquidez.
3. Sanciones o penalidades.
4. Demandas.</t>
  </si>
  <si>
    <t>Ejecutar AGFF-TE-PD-032 INVERSIONES DE TESORERÍA  Puntos  Control: 6,14 y 18.</t>
  </si>
  <si>
    <t>1. Seguimiento a las acciones que garantizan el cumplimiento  de los protocolos de seguridad informática relacionados a las actividades de la Subdirección Financiera.
2. Seguimiento del listado de Cupo para operaciones de Inversión de recursos emitido por la Secretaria de Hacienda.
3. Cambio de contraseñas periódicamente.</t>
  </si>
  <si>
    <t xml:space="preserve">1. Dos (2) seguimientos, mínimo uno semestral, realizados a los protocolos de seguridad informática.
2. Consulta del listado en la página de la Secretaria de Hacienda cuando se requiera la apertura de una Inversión y/o cuentas bancarias (cuentas de ahorros)
3. Protocolos emitidos por cada entidad bancaria. </t>
  </si>
  <si>
    <t>Subdirector(a) Financiero (a)
Profesional Universitario de Tesorería 
Profesional Universitario de Sistemas.</t>
  </si>
  <si>
    <t xml:space="preserve">1. Número de reportes generados  / Numero de reportes programados 
2. Consultas realizadas a la Secretaria de Hacienda. 
3. Entidades en las que se cumple el protocolo / Entidades donde se tiene productos </t>
  </si>
  <si>
    <t>Ejecutar AGFF-PO-001 POLÍTICA FINANCIERA.  Apartes: 9. "Políticas de Tesorería".</t>
  </si>
  <si>
    <t>Gestión de Recursos y Administración de la Información (Gestión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</si>
  <si>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</si>
  <si>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AGRI-GD-RG-001</t>
  </si>
  <si>
    <t>Pérdida de información documental física y digital.</t>
  </si>
  <si>
    <t>Se puede presentar la pérdida de la información de Capital en custodia de gestión documental por manejo inadecuado del personal propio de la entidad o causas externas no controlables.</t>
  </si>
  <si>
    <t>1.Falta de conocimiento de los métodos de conservación documental.
2.Falta de cultura en el manejo de los documentos.
3. Falta de infraestructura para los archivos de gestión
4. Daño en los servidores de Capital.
5. Desactualización de la base de datos del archivo central.
6.Eventos naturales (terremotos, inundación)
7. Incendios</t>
  </si>
  <si>
    <t>1. Pérdida de patrimonio documental de importancia para la ciudad. 
2. Pérdida de memoria institucional.
3. Sanciones pecuniarias y disciplinarias por los entes de control y vigilancia.
4. Costos adicionales para la reconstrucción de la información</t>
  </si>
  <si>
    <t>AGRI-GD-MN-001 MANUAL DE GESTIÓN DOCUMENTAL Numeral 8 Medidas preventivas para la conservación de documentos -  diagnóstico integral de archivo.</t>
  </si>
  <si>
    <t>Actualizar el documento AGRI-GD-MN-001 MANUAL DE GESTIÓN DOCUMENTAL:
1. Revisión del documento actual (10)
2. Elaboración de una propuesta (50)
3. Remitir a planeación para revisión (20)
4. Tramitar aprobación (10)
5. Publicar y comunicar (10)</t>
  </si>
  <si>
    <t>1. Documento revisado y con control de cambios con los nuevos ajustes sobre el mismo. 
2. Correo electrónico solicitando la actualización del documento. 
3. Aprobación y actualización del documento en la intranet 
4. Comunicación interna realizada sobre la actualización del documento.</t>
  </si>
  <si>
    <t xml:space="preserve">Líder de Gestión Documental 
Equipo de Gestión Documental </t>
  </si>
  <si>
    <t>1. Documento revisado y actualizado en lo pertinente.</t>
  </si>
  <si>
    <t>AGRI-GD-MN-002 MANUAL DEL SISTEMA INTEGRADO DE CONSERVACIÓN - SIC</t>
  </si>
  <si>
    <t>Revisar y actualizar la Guía de lineamientos para el uso y almacenamiento de documentos   electrónicos en Capital.:
1. Revisión del documento actual (10)
2. Elaboración de una propuesta (50)
3. Remitir a planeación para revisión (20)
4. Tramitar aprobación (10)
5. Publicar y comunicar (10)</t>
  </si>
  <si>
    <t>1. Propuesta de documento. 
2. Correo electrónico solicitando la creación del documento en el sistema. 
3. Aprobación del documento en la intranet 
4. Comunicación interna realizada sobre la actualización del documento.</t>
  </si>
  <si>
    <t>Documento revisado y actualizado en lo pertinente.</t>
  </si>
  <si>
    <t>AGRI-GD-MN-004 MANUAL DE LINEAMIENTOS PARA LA PÉRDIDA O RECONSTRUCCIÓN DE EXPEDIENTES</t>
  </si>
  <si>
    <t>AGRI-SI-PD-014 COPIAS DE SEGURIDAD puntos de control 2, 3 y 5 de la fase de copias de seguridad.</t>
  </si>
  <si>
    <t>AGRI-GD-RG-002</t>
  </si>
  <si>
    <t xml:space="preserve">Deterioro de los documentos </t>
  </si>
  <si>
    <t>El deterioro de los documentos se puede generar por inadecuadas condiciones físicas tanto del archivo central como de los archivos de gestión, así mismo la manipulación inadecuada y la falta de capacitación por parte del personal encargado en los archivo de gestión frente al manejo de la información son factores que pueden alterar la calidad de los archivos y por ende afectar la gestión institucional de la información. 
Así mismo, los archivos pueden sufrir deterioro por factores asociados a los condiciones ambientales de la organización que pueden incidir en la materialización de eventos tales como incendios, inundaciones, afectaciones por plagas entre otros.</t>
  </si>
  <si>
    <t>1. Almacenamiento inadecuado de la documentación de todos los archivos de la entidad (central y de gestión). 
2. Falta de capacitación o fortalecimiento de habilidades por parte del personal encargado del archivo (central y gestión). 
3. La infraestructura no cumple con lo establecido en la norma frente al almacenamiento de archivos (central y gestión).</t>
  </si>
  <si>
    <t>1. Sanciones disciplinarias, penales y fiscales.
2. Perdida de la memoria institucional.                                                  
2.  Pérdida de memoria y de información del proceso                                                                                 
4. Reprocesos y pérdidas económicas.
5. Enfermedades ocupacionales</t>
  </si>
  <si>
    <t>AGRI-GDPR-003 PROGRAMA PARA DOCUMENTACIÓN CON BIODETERIORO</t>
  </si>
  <si>
    <t>Realizar jornadas de sensibilización en materia de identificación y tratamiento de documentos con biodeterioro.</t>
  </si>
  <si>
    <t>Listado de asistencia a las jornadas realizadas y soportes adicionales según el caso.</t>
  </si>
  <si>
    <t>Actividades realizadas/actividades programadas</t>
  </si>
  <si>
    <t>AGRI-GD-PL-002 PLAN DE EMERGENCIA ARCHIVOS.</t>
  </si>
  <si>
    <t>Actualizar el documento AGRI-GD-PL-002 PLAN DE EMERGENCIA ARCHIVOS:
1. Revisión del documento actual (10)
2. Elaboración de una propuesta (50)
3. Remitir a planeación para revisión (20)
4. Tramitar aprobación (10)
5. Publicar y comunicar (10)</t>
  </si>
  <si>
    <t>2. Documento revisado y actualizado en lo pertinente.</t>
  </si>
  <si>
    <t xml:space="preserve">
AGRI-GD-MN-002 MANUAL DEL SISTEMA INTEGRADO DE CONSERVACIÓN - SIC
</t>
  </si>
  <si>
    <t>AGRI-GD-RG-003</t>
  </si>
  <si>
    <t>Incumplimiento en las transferencias documentales primarias</t>
  </si>
  <si>
    <t>Hace referencia al incumplimiento de las transferencias documentales primarias por parte de cada una de las áreas productoras de las diferentes unidades documentales.</t>
  </si>
  <si>
    <t>1. Desactualización de las TRD. 
2. Incumplimiento del cronograma de transferencias primarias. 
3. Falta de conocimiento de los colaboradores encargados de la gestión documental de Capital.
4. Condiciones ambientales globales (pandemia).</t>
  </si>
  <si>
    <t>1. Pérdida de la memoria institucional.                                   
2. Falla en el almacenamiento documental de la Unidad de conservación central. 
3. Sobreacumulación en los archivos de gestión de Capital.</t>
  </si>
  <si>
    <t>Comunicación interna informando acerca del cronograma de las transferencias primarias</t>
  </si>
  <si>
    <t>Actualizar el Plan Anual de transferencias y el procedimiento AGRI-GD-PD-001 TRANSFERENCIA PRIMARIA 
1. Revisión del documento actual (10)
2. Elaboración de una propuesta (50)
3. Remitir a planeación para revisión (20)
4. Tramitar aprobación (10)
5. Publicar y comunicar (10)</t>
  </si>
  <si>
    <t>1. Documento revisado y con control de cambios con los ajustes acerca del manejo del documento electrónico en el ámbito de transferencias documentales 
2. Correo electrónico solicitando la actualización del documento. 
3. Aprobación y actualización del documento en la intranet 
4. Comunicación interna realizada sobre la actualización del documento.</t>
  </si>
  <si>
    <t xml:space="preserve">AGRI-GD-PD-001 TRANSFERENCIA PRIMARIA puntos de control 1,5,10 y 12.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</si>
  <si>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</si>
  <si>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AGJC-RG-001</t>
  </si>
  <si>
    <t>Inadecuada formulación y elaboración del Plan Anual de Adquisiciones  (PAA).</t>
  </si>
  <si>
    <t xml:space="preserve">PAA no se ajusta a las necesidades del Canal.  </t>
  </si>
  <si>
    <t>1. Indebida identificación de las necesidades de la entidad en el PAA.
2. Incorrecta priorización
3.Recortes presupuestales 
4. Recortes Presupuestal por parte de la Secretaría de Hacienda</t>
  </si>
  <si>
    <t>1. Incumplimiento de la satisfacción de las necesidades del canal.
2.Incumplimiento de las metas del canal.</t>
  </si>
  <si>
    <t>Realizar actividades coordinadas con las áreas con el fin de determinar con claridad los objetos contractuales, el rubro presupuestal y los procesos de contratación que se consideren</t>
  </si>
  <si>
    <t>Hacer modificación del Plan anual  de Adquisiciones  las veces que se requieran aplicando lineamientos del procedimiento  EPLE-PD-011 FORMULACIÓN, EVALUACIÓN Y SEGUIMIENTO AL PLAN ANUAL DE ADQUISICIONES 
Actividad 9.</t>
  </si>
  <si>
    <t>Plan anual de adquisiciones y sus versiones.</t>
  </si>
  <si>
    <t xml:space="preserve">Asesor Secretaria General </t>
  </si>
  <si>
    <t>Número de actualizaciones del Plan Anual de Adquisiciones - PAA en SECOP II</t>
  </si>
  <si>
    <t>AGJC-RG-002</t>
  </si>
  <si>
    <t>Adelantar un proceso de selección sin contar con la debida disponibilidad presupuestal</t>
  </si>
  <si>
    <t xml:space="preserve">Procesos adelantados sin el lleno de los requisitos </t>
  </si>
  <si>
    <t>1. Desconocimiento de la normatividad que rige la contratación estatal.
2. No contar con disponibilidad presupuestal</t>
  </si>
  <si>
    <t>1. Investigaciones disciplinarias, fiscales y penales.</t>
  </si>
  <si>
    <t>Ejecutar procedimiento  AGJC-CN-PD-001 PLANEACIÓN DE LA CONTRATACIÓN - FORMULACIÓN DE ESTUDIOS PREVIOS, Actividad  3 y 5, así como verificar la trazabilidad en el drive dispuesto para el efecto</t>
  </si>
  <si>
    <t xml:space="preserve">Verificar que la dependencia o área solicitante del proceso contractual remita junto con la documentación precontractual, la solicitud del CDP y el respectivo Certificado de Disponibilidad Presupuestal.   </t>
  </si>
  <si>
    <t xml:space="preserve">La solicitud del certificado de Disponibilidad Presupuestal y el CDP correspondiente. </t>
  </si>
  <si>
    <t>Abogado encargado del proceso contractual</t>
  </si>
  <si>
    <t>Solicitudes de Disponibilidad Presupuestal y CDP´s expedidos por cada solicitud de documentación precontractual.</t>
  </si>
  <si>
    <t>AGJC-RG-003</t>
  </si>
  <si>
    <t>Deficiencias en las actividades de planeación y estructuración del proceso contractual</t>
  </si>
  <si>
    <t>1. Deficiencias en el conocimiento concreto de la necesidad del canal.
2. Desconocimiento de la normatividad que rige la contratación estatal.
3. Desconocimiento del Manual de Contratación.
4. Errores en los cálculos de indicadores financieros.
5. Errores en la determinación de especificaciones técnicas.
6. Errores en los procesos de evaluación</t>
  </si>
  <si>
    <t>1. Declaratoria de desierto de procesos de selección.
2. Suspensión del proceso de contratación.
3. Retrasos en el proceso de contratación.
4. Selección de contratistas que no cuenten con la capacidad financiera y/o técnica y/o jurídica necesarias para la ejecución del contrato.
5. Retrasos en la suscripción del contrato.
6. Aprobar la adquisición de bienes, obras y servicios que no se ajustan a las necesidades o al cumplimiento de los objetivos de la entidad.
7. Incumplimiento contractual.
8. Desequilibrio económico del contrato.
9. Nulidades contractuales.
10. Investigaciones disciplinarias, fiscales y penales.</t>
  </si>
  <si>
    <t>Cumplir AGJC-CN-MN-001 MANUAL DE CONTRATACIÓN en lo atinente a la etapa de planeación contractual, en concordancia con las necesidades evidenciadas por cada una de las áreas</t>
  </si>
  <si>
    <t>1. Número de socializaciones realizadas sobre elaboración de estudios previos / Número de socializaciones programadas.
2. Número de estudios previos revisados / Total de estudios previos formulados.</t>
  </si>
  <si>
    <t>AGJC-RG-004</t>
  </si>
  <si>
    <t xml:space="preserve">1. Errados procedimientos internos.
2. No contar con actas de comité de contratación.
</t>
  </si>
  <si>
    <t>Dar cumplimiento a las Resoluciones 147 de 2020 y 073 de 2021, que definen la estructura y funciones del comité de contratación</t>
  </si>
  <si>
    <t>Actas del comité de contratación</t>
  </si>
  <si>
    <t>Coordinadora jurídica y contractual y abogado encargado del proceso</t>
  </si>
  <si>
    <t>Número de procesos de selección socializados en comité de contratación (con cuantía superior a 500 SMMLV) / Total de procesos de selección adelantados con cuantía superior a 500 SMMLV</t>
  </si>
  <si>
    <t>AGJC-RG-005</t>
  </si>
  <si>
    <t>Adelantar un proceso contractual sin tener la competencia legal para realizarlo.</t>
  </si>
  <si>
    <t xml:space="preserve">1. Desconocimiento de las facultades y delegaciones existentes en la entidad.
</t>
  </si>
  <si>
    <t xml:space="preserve">1. Investigaciones disciplinarias, fiscales y penales.
</t>
  </si>
  <si>
    <t xml:space="preserve">Dar cumplimiento a las Resoluciones 044 "Por la cual se realiza la delegación de ordenación del gasto en Canal Capital y se determina la presentación de ofertas y firma de contratos comerciales" y 046 de 2021 "Por la cual se realizan unas delegaciones de las funciones de la Gerente General de Canal Capital" </t>
  </si>
  <si>
    <t xml:space="preserve">Verificar conforme a las Resoluciones de Delegación y Ordenación del Gasto de la Entidad, el funcionario que debe adelantar el trámite contractual . </t>
  </si>
  <si>
    <t>Resoluciones 044 y 046 de 2021</t>
  </si>
  <si>
    <t>Coordinadora jurídica y contractual y abogado encargado del proceso y personas delegadas</t>
  </si>
  <si>
    <t>Número de solicitudes de CDP verificadas en ordenación del gasto / total de solicitudes de CDP tramitadas</t>
  </si>
  <si>
    <t>AGJC-RG-006</t>
  </si>
  <si>
    <t>Adjudicación viciada por error</t>
  </si>
  <si>
    <t>El contrato esta viciado</t>
  </si>
  <si>
    <t>1. Documentos falsos o irregulares presentados por los oferentes y que la entidad no logra evidenciar al momento de la evaluación.
2. Error del equipo evaluador</t>
  </si>
  <si>
    <t>1. Demandas 
2. Investigaciones disciplinarias, fiscales y penales.</t>
  </si>
  <si>
    <t>1. Ejecutar procedimiento :AGJC-CN-PD-002 LICITACIÓN PÚBLICA. Actividades:14, 17,18,21,25,27 Punto de control: 20,23,24. 
2.Ejecutar procedimiento :AGJC-CN-PD-003 CONVOCATORIA PÚBLICA Actividades: 14, 17,18,21,22,27. Punto de control: 20, 23, 24  
3. Ejecutar Procedimiento AGJC-CN-PD-005 CONTRATACION DIRECTA SIN OFERTAS.</t>
  </si>
  <si>
    <t>Adelantar los procesos de selección conforme a lo dispuesto en los procedimientos y el Manual de Contratación de la Entidad.</t>
  </si>
  <si>
    <t>Los procedimientos establecidos de los procesos de selección establecidos por la Entidad</t>
  </si>
  <si>
    <t>Procesos de selección adelantados de acuerdo a los procedimientos y Manual de Contratación, según cada modalidad.</t>
  </si>
  <si>
    <t>4. Ejecutar procedimiento :AGJC-CN-PD-007 CONTRATACION DIRECTA CON OFERTAS. Actividades: 14, 17,18,21,22,27. Punto de control: 20, 23, 24  
5. Ejecutar procedimiento INVITACION CERRADA</t>
  </si>
  <si>
    <t>AGJC-RG-007</t>
  </si>
  <si>
    <t xml:space="preserve">Permitir la ejecución del contrato sin el lleno de los requisitos legales </t>
  </si>
  <si>
    <t xml:space="preserve">Inicio ejecución del contrato sin cumplimiento de requisitos de legalización </t>
  </si>
  <si>
    <t>1. Posible incumplimiento del obligaciones contractuales. 
2. Los bienes , obras , y/o servicios no están amparados por una garantía de seguro.
3. La entidad asume una responsabilidad muy alta, frente a cualquier accidente que tenga el contratista.</t>
  </si>
  <si>
    <t>Ejecutar AGJC-CN-MN-001 MANUAL DE CONTRATACIÓN. CAPITULO III ETAPA CONTRACTUAL</t>
  </si>
  <si>
    <t xml:space="preserve">1. Realizar una jornada de socialización sobre el Manual de contratación.                                  2. Verificar el cumplimiento de los requisitos de ejecución contractual. </t>
  </si>
  <si>
    <t xml:space="preserve">Manual de Contratación y Comunicación de inicio </t>
  </si>
  <si>
    <t>1. Número de socializaciones realizadas sobre manual de contratación / Número de socializaciones programadas.
2. Listados de chequeo de verificación de requisitos diligenciados.</t>
  </si>
  <si>
    <t>AGJC-RG-008</t>
  </si>
  <si>
    <t xml:space="preserve">Indebida aprobación de las garantías contractuales </t>
  </si>
  <si>
    <t>Garantías insuficientes</t>
  </si>
  <si>
    <t xml:space="preserve">1. Error en la revisión y aprobación de las garantías </t>
  </si>
  <si>
    <t>1. Los bienes, obras y/o servicios no están amparados de manera adecuada por una garantía de seguro.</t>
  </si>
  <si>
    <t xml:space="preserve">Ejecutar AGJC-CN-MN-001 MANUAL DE CONTRATACIÓN.CAPITULO III ETAPA CONTRACTUAL </t>
  </si>
  <si>
    <t>Pólizas verificadas por contrato / Pólizas requeridas para el contrato.</t>
  </si>
  <si>
    <t>AGJC-RG-009</t>
  </si>
  <si>
    <t>Incumplimiento del objeto o de las obligaciones contractuales</t>
  </si>
  <si>
    <t>No se pueden satisfacer las necesidades de la Entidad</t>
  </si>
  <si>
    <t>1. Debilidad en la supervisión y ejecución del contrato.
2. Incumplimiento del contratista. 
3.Entrega de productos incompletos</t>
  </si>
  <si>
    <t xml:space="preserve">1. Incumplimiento en la satisfacción de las necesidades de la entidad.
2. Recepción de bines, obras y servicios que no cumplen con las condiciones exigidas y esperadas por la entidad.
3. Investigaciones de orden disciplinario, fiscal y penal. </t>
  </si>
  <si>
    <t>Seguimiento, Control y Vigilancia a las actividades del Contratista para que cumpla el objeto y las obligaciones contractuales.</t>
  </si>
  <si>
    <t xml:space="preserve">Informes de supervisión </t>
  </si>
  <si>
    <t>Supervisor del Contrato</t>
  </si>
  <si>
    <t>Número de informes de supervisión realizados para el contrato / Número de informes de supervisión requeridos en el contrato</t>
  </si>
  <si>
    <t>AGJC-RG-010</t>
  </si>
  <si>
    <t>Desequilibrio económico del contrato</t>
  </si>
  <si>
    <t xml:space="preserve">Solicitud adición recursos </t>
  </si>
  <si>
    <t>1. Variación de los precios estimados del contrato.
2. Prórrogas en el plazo del contrato
3. Cambios climáticos o desastres naturales.
4. Fluctuación del dólar.</t>
  </si>
  <si>
    <t>1. Demandas.</t>
  </si>
  <si>
    <t>Seguimiento, Control y Vigilancia a las actividades del Contratista para que cumpla el objeto y las obligaciones contractuales y en razón de lo cual, se identifiquen situaciones que puedan dar lugar a un desequilibrio del contrato.</t>
  </si>
  <si>
    <t>AGJC-RG-011</t>
  </si>
  <si>
    <t>No ejercer los mecanismos judiciales para reclamar el cumplimiento del contrato o la indemnización de perjuicios según corresponda</t>
  </si>
  <si>
    <t>Incumplimiento contractual</t>
  </si>
  <si>
    <t>1. Omisión por parte del interventor o supervisor de informar oportunamente los incumplimientos que se presenten en el contrato.
2. Desconocimiento de la ejecución contractual.</t>
  </si>
  <si>
    <t>1.Incumplimiento en la satisfacción de las necesidades de la entidad.
2. Pagos sin cumplimiento de obligaciones.
3. Investigaciones disciplinarias, fiscales, y penales.</t>
  </si>
  <si>
    <t xml:space="preserve">Ejecutar AGJC-CN-MN-001 MANUAL DE CONTRATACIÓN. Capitulo III ETAPA CONTRACTUAL y Resolución 031-2019 </t>
  </si>
  <si>
    <t>AGJC-RG-012</t>
  </si>
  <si>
    <t>Recibir obras, bienes y/o servicios que no cumplen con las especificaciones técnicas establecidas por la entidad.</t>
  </si>
  <si>
    <t>Servicios y obras sin cumplimiento de características y requerimientos técnicos</t>
  </si>
  <si>
    <t>1. Incumplimiento de especificaciones técnicas.
2. Servicios y obras sin cumplimiento de características y requerimientos técnicos.
3. Deficiente desarrollo de los procesos de supervisión y/o interventoría.</t>
  </si>
  <si>
    <t xml:space="preserve">Ejecutar AGJC-CN-MN-001 MANUAL DE CONTRATACIÓN Capitulo III ETAPA CONTRACTUAL y Resolución 031-2019 </t>
  </si>
  <si>
    <t>AGJC-RG-013</t>
  </si>
  <si>
    <t>Inadecuado manejo del anticipo y/o pago anticipado</t>
  </si>
  <si>
    <t xml:space="preserve">Falta devolución del pago anticipado y/o incorrecta inversión del anticipo  </t>
  </si>
  <si>
    <t xml:space="preserve">1. Deficiencia de controles y seguimiento al contrato o convenio por parte del supervisor o interventor.
2. Incumplimiento del plan de inversión del anticipo por parte del contratista </t>
  </si>
  <si>
    <t>1.Declaratoria de incumplimiento y efectividad de las garantías de buen manejo de anticipos.
2.Detrimento patrimonial.
3.Investigaciones disciplinarias, fiscales y/o penales.</t>
  </si>
  <si>
    <t>AGJC-RG-014</t>
  </si>
  <si>
    <t>Incumplimiento del pago de salarios y prestaciones sociales por parte del contratista a su equipo humano</t>
  </si>
  <si>
    <t>Retrasos en la entrega de los bienes y/o servicios por la falta de actividades de personal del Contratista</t>
  </si>
  <si>
    <t>1. Deficiencia de controles y seguimiento al contrato o convenio por parte del supervisor o interventor.</t>
  </si>
  <si>
    <t>1.Investigaciones disciplinarias, fiscales y/o penales.</t>
  </si>
  <si>
    <t>AGJC-RG-015</t>
  </si>
  <si>
    <t>Nulidad absoluta de contrato</t>
  </si>
  <si>
    <t xml:space="preserve">Imposibilidad de ejecutar el contrato </t>
  </si>
  <si>
    <t>1. Se celebren con personas incursas en causales de inhabilidad o incompatibilidad previstas en la Constitución y la ley.
2. Se celebren contra expresa prohibición constitucional o legal.
3. Se celebren con abuso o desviación de poder.
4. Nulidad de los actos administrativos en que se fundamenten.
5. Desconocimiento de los criterios sobre tratamiento de las ofertas nacionales y extrajeras o con violación de la reciprocidad de que trata esta Ley.</t>
  </si>
  <si>
    <t>1. Demandas. 
2. Investigaciones disciplinarias, fiscales y penales.
3. Acciones de repetición
4.Incumplimiento en la satisfacción de las necesidades de la entidad.
5.Incumplimiento de las metas propuestas por la entidad.</t>
  </si>
  <si>
    <t xml:space="preserve">Ejecutar AGJC-CN-MN-001 MANUAL DE CONTRATACIÓN  ETAPA PRECONTRACTUAL </t>
  </si>
  <si>
    <t>Revisión de la documentación entregada por el futuro Contratista para efectos de determinar que no está incurso en inhabilidades, incompatibilidades.</t>
  </si>
  <si>
    <t>Manual de Contratación</t>
  </si>
  <si>
    <t>Número de documentos suministrados por el contratista / Documentación requerida por la entidad para efectos de determinar que no está incurso en inhabilidades, incompatibilidades.</t>
  </si>
  <si>
    <t>AGJC-RG-016</t>
  </si>
  <si>
    <t>Contratos liquidados deficientemente</t>
  </si>
  <si>
    <t>1. Deficiencia en el seguimiento y vigilancia del contrato por parte del supervisor y/o interventor del contrato o convenio.
2. Ausencia de informes de supervisión.
3. Inadecuada gestión documental.
4. Indebida notificación al contratista al momento de efectuar la liquidación bilateral.</t>
  </si>
  <si>
    <t>1.Demandas.
2.Investigaciones disciplinarias, fiscales y penales.
3.Detrimento patrimonial.</t>
  </si>
  <si>
    <t xml:space="preserve">1. Elaboración informe final de supervisión o acta de cierre contractual.  2. Elaboración del acta de liquidación atendiendo el informe de supervisión </t>
  </si>
  <si>
    <t>Informes de supervisión y acta de liquidación</t>
  </si>
  <si>
    <t>Supervisor del Contrato y abogado encargado de la elaboración del acta de liquidación</t>
  </si>
  <si>
    <t xml:space="preserve">Informes de supervisión y actas de liquidación tramitadas / Total de contratos que requieran Informes de supervisión y actas de liquidación </t>
  </si>
  <si>
    <t>AGJC-RG-017</t>
  </si>
  <si>
    <t>Incumplimiento de los términos legales o pactados para la liquidación de los contratos o convenios.</t>
  </si>
  <si>
    <t>Desconocimiento normas</t>
  </si>
  <si>
    <t>1.Desconocimiento de los términos legales para la liquidación de contratos o convenios.</t>
  </si>
  <si>
    <t xml:space="preserve">1.Investigaciones disciplinarias, fiscales y/o penales.
2. Perdida de competencia legal para poder liquidar el contrato o convenio. </t>
  </si>
  <si>
    <t xml:space="preserve">1. Elaboración informe final de supervisión o acta de cierre contractual y solicitar liquidación del contrato..  2. Elaboración del acta de liquidación atendiendo el informe de supervisión </t>
  </si>
  <si>
    <t>AGJC-RG-018</t>
  </si>
  <si>
    <t xml:space="preserve">Inestabilidad de la obra </t>
  </si>
  <si>
    <t>Falta de la estabilidad de la obra</t>
  </si>
  <si>
    <t>1.Deficiencia de controles y seguimiento al contrato o convenio por parte del supervisor o interventor.
2. Ejecución deficiente  y uso de materiales de mala calidad por parte del contratista</t>
  </si>
  <si>
    <t xml:space="preserve">1.Declaratoria de incumplimiento y efectividad de la garantía de estabilidad de la obra.
2.Detrimento patrimonial.
3.Investigaciones disciplinarias, fiscales y/o penales.
4.Demandas contractuales.
5. Afectaciones a terceros
</t>
  </si>
  <si>
    <t>Constitución de Garantías contractuales en todos los contratos y hacerlas efectivas, en caso de ser requerido.</t>
  </si>
  <si>
    <t>Orientar estratégicamente al Canal a través de la formulación y seguimiento de políticas, planes, programas, proyectos, procesos y procedimientos, con el propósito de lograr el cumplimiento de la misión y de los objetivos estratégicos de la entidad.</t>
  </si>
  <si>
    <t>EPLE-RG-001</t>
  </si>
  <si>
    <t>Los planes institucionales y sus indicadores de seguimiento no son coherentes con la planeación estratégica de la entidad ni con las funciones de las áreas.</t>
  </si>
  <si>
    <t>La formulación de los planes institucionales no está articulada con la operación real de los procesos y por lo tanto su medición no es insumo adecuado para la toma de decisiones sobre la gestión de los procesos y el cumplimiento de la planeación estratégica.</t>
  </si>
  <si>
    <t>1. Desconocimiento interno o falta de claridad con los objetivos estratégicos de la Entidad.
2. Falta de articulación entre los procesos para el cumplimiento de las metas y objetivos estratégicos.
3. Cambios externos que afecten la obtención de recursos por parte del Canal o las directrices que regulan sus funciones
4. Cambio de administración, cambios del equipo directivo, cambios en la estrategia de la empresa propiciados por la alcaldía mayor.</t>
  </si>
  <si>
    <t>1. Incumplimiento de la planeación estratégica de la entidad.
2. Hallazgos por parte de los entes de control.
3. Rezago institucional en el entorno y en la gestión empresarial.</t>
  </si>
  <si>
    <t>Los planes institucionales surten procesos de formulación concertados con los líderes y responsables de los procesos, al principio de cada vigencia, con seguimientos periódicos (trimestrales o mensuales) y son susceptibles de actualización cada vez que es requerido por parte de los encargados de su cumplimiento.</t>
  </si>
  <si>
    <t>1. Revisar y actualizar en lo pertinente la planeación estratégica de la entidad, como consecuencia del cambio de administración y la contingencia presente.
2. Actualizar los planes institucionales  (Plan de Acción Institucional - PAI, Plan de Fortalecimiento Institucional - PFI y Plan Anticorrupción y de Atención al Ciudadano - PAAC), como consecuencia de los cambios en el plan estratégico, así como con los cambios que se soliciten por parte de los líderes de los procesos, con las debidas justificaciones.
3. Establecer mecanismos para socializar con mayor periodicidad los avances obtenidos en los planes institucionales, con el fin de dar información más oportuna ante la alta dirección.
4. Establecer lineamientos para regular la frecuencia de solicitudes de actualización a los planes institucionales y los requerimientos de información que debe contemplar.</t>
  </si>
  <si>
    <t>1. Planeación estratégica de la entidad actualizada.
2. Planes institucionales revisados y actualizados frente a la planeación estratégica institucional.
3. Socializaciones periódicas de los resultados a los planes institucionales
4. Documento de lineamientos para regular la frecuencia y requisitos de información de actualización a los planes institucionales.</t>
  </si>
  <si>
    <t>Profesional Universitario de Planeación.
Equipo de Planeación.</t>
  </si>
  <si>
    <t>1. Planeación estratégica actualizada / 1
2. Planes institucionales actualizados (PAI, PFI, PAAC) / 3
3. Socializaciones de resultados de los planes institucionales / 4
4. Documento de lineamientos / 1</t>
  </si>
  <si>
    <t>EPLE-RG-002</t>
  </si>
  <si>
    <t>Falta de oportunidad, veracidad o imprecisiones de la información reportada sobre la ejecución a los proyectos de inversión</t>
  </si>
  <si>
    <t>Puede materializarse el riesgo cuando los informes de SEGPLAN sobre la ejecución a los proyectos de inversión presentan información errada, imprecisa o inoportuna en el aplicativo de seguimiento.</t>
  </si>
  <si>
    <t>1. Demora en el envío de información por parte de las áreas involucradas.
2. La información enviada por las áreas es inconsistente.
3. No se presentan los soportes adecuados de la ejecución de actividades.
4. Se oculta el estado de la gestión con el fin de no evidenciar incumplimientos.
5. Se oculta el estado de la gestión con el fin de no evidenciar incumplimientos.
6. Los sistemas de información externos fallan al momento de generar los reportes</t>
  </si>
  <si>
    <t>1. Sanciones de carácter legal y fiscal para el representante legal de la entidad.
2. Deterioro de la imagen institucional
3. Hallazgos por parte de los entes de control.</t>
  </si>
  <si>
    <t>Cada vigencia, la Secretaría Distrital de Planeación emite directrices oficiales donde se establecen las fechas de reporte al seguimiento de los proyectos de inversión en los aplicativos correspondientes. A partir de este cronograma, se establecen las fechas de envío de información sobre el cumplimiento de metas por parte de los gerentes y responsables de las mismas a planeación. Si se presentan observaciones, al reporte, se aclaran oportunamente con los procesos. SI hay fallas o demoras en la información presentada, se activa el respectivo canal de comunicación con la Secretaría Distrital de Planeación - SDP, con la debida justificación y trazabilidad. Lo anterior, conforme a lo descrito en el procedimiento EPLE-PD-006 FORMULACION REGISTRO Y ACTUALIZACION PROYECTOS DE INVERSION.</t>
  </si>
  <si>
    <t>1. Solicitar, de acuerdo con las fechas para el reporte de información en el aplicativo de seguimiento, los soportes al cumplimiento de las acciones adelantadas y los avances en las metas de los proyectos de inversión.
2. En caso de inconvenientes en el reporte, comunicar oportunamente a la Secretaría Distrital de Planeación los ajustes a realizar, con el fin de contar con la trazabilidad del caso.</t>
  </si>
  <si>
    <t>1. Soportes de cumplimiento a las metas de los proyectos de inversión.
2. Soportes de comunicación de inconvenientes ante la SDP.</t>
  </si>
  <si>
    <t>Líderes y responsables de reporte al cumplimiento de los proyectos de inversión.
Profesional Universitario de Planeación.</t>
  </si>
  <si>
    <t xml:space="preserve">1. Soportes de ejecución suministrados por cada seguimiento / Soportes de ejecución solicitados por cada seguimiento.
2. Número de novedades tramitadas ante la SDP en el reporte a los proyectos por período de seguimiento / Total de novedades presentadas en  el reporte a los proyectos por período de seguimiento </t>
  </si>
  <si>
    <t>EPLE-RG-003</t>
  </si>
  <si>
    <t>Los documentos publicados por parte de los procesos en la intranet institucional se encuentran desactualizados.</t>
  </si>
  <si>
    <t>La información contenida en los documentos publicados en la intranet no es coherente con las actividades realizadas por los diferentes procesos.</t>
  </si>
  <si>
    <t>1. Los lideres y responsables de proceso, no realizan las revisiones periódicas a los documentos de su propiedad.
2. Cambios en la estructura organizacional.
3. Nuevas actividades o productos del canal.</t>
  </si>
  <si>
    <t xml:space="preserve">1. Errores en las actividades ejecutadas por el personal.
2. Reprocesos y perdidas de tiempo
3. Sanciones administrativas y/o disciplinarias.
</t>
  </si>
  <si>
    <t>Desde planeación se cuenta con el formato EPLE-FT-019 Listado Maestro de Documentos, que da cuenta de la información vigente en la intranet institucional, asociada a cada uno de los procesos. Cada vigencia, se notifica a los líderes y responsables de las áreas dicha información, alertando sobre los documentos que requieren mayor atención, en cuanto al tiempo que no han sido actualizados. Así mismo y de acuerdo con las dinámicas propias de cada proceso, las áreas son autónomas de revisar y hacer los ajustes que consideren apropiados. Dicho proceso se realiza siguiendo los lineamientos del procedimiento EPLE-PD-009 CONTROL DE DOCUMENTOS</t>
  </si>
  <si>
    <t>1. Solicitar en el transcurso de la vigencia la revisión y actualización de los documentos propios de cada proceso.</t>
  </si>
  <si>
    <t>1. Solicitud de revisión y actualización de los documentos de cada proceso.</t>
  </si>
  <si>
    <t>1. Una solicitud de revisión y actualización de los documentos de cada proceso.</t>
  </si>
  <si>
    <t>Producir contenidos audiovisuales que planteen la transformación de la sociedad hacia un modelo participativo e incluyente, bajo la política editorial que se construye para el cuatrienio "el ciudadano en el centro"</t>
  </si>
  <si>
    <t>MPTV-RG1</t>
  </si>
  <si>
    <t>Reprocesos en la fase de masterización de los productos audiovisuales  por la aplicación de los parámetros técnicos definidos por la coordinación del área técnica y de programación</t>
  </si>
  <si>
    <t>Podrá presentarse desactualización en la aplicación de parámetros técnicos en la producción de contenidos, toda vez que se pueden presentar novedades técnicas o tecnológicas, lo anterior puede ocasionar demoras - retrasos o mala calidad en la emisión de un contenido audiovisual, peticiones, quejas, reclamos, denuncias (PQRSD), solicitudes de rectificación, retractación, o reprocesos y desgaste técnico</t>
  </si>
  <si>
    <t>Falta de alineación entre los controles de calidad definidos para la postproducción y la verificación tecnológica de los mismos</t>
  </si>
  <si>
    <t>1. Demoras, retrasos o mala calidad en la emisión de un contenido audiovisual
2. Peticiones, quejas, reclamos, denuncias (PQRSD), solicitudes de rectificación, retractación
3. Reprocesos y desgaste técnico</t>
  </si>
  <si>
    <t xml:space="preserve">MPTV-MN-001 MANUAL GENERAL DE PRODUCCIÓN
</t>
  </si>
  <si>
    <t>Los productores de contenidos realizan la socialización de los parámetros técnicos a las casas productoras y al equipo interno de productores generales de Capital, según corresponda. Lo anterior se realiza mínimo una vez durante la ejecución del proyecto o una vez al año.</t>
  </si>
  <si>
    <t>Actas de reunión</t>
  </si>
  <si>
    <t>Numero de socializaciones realizadas</t>
  </si>
  <si>
    <t>Contratos para la producción de contenidos</t>
  </si>
  <si>
    <t xml:space="preserve">Link carpeta contractual donde se encuentran anexos técnicos y cronograma de los proyectos </t>
  </si>
  <si>
    <t>Numero de contratos</t>
  </si>
  <si>
    <t>Ofrecer a los televidentes y usuarios una parrilla de programación de calidad, que promueva la construcción de ciudadanía a partir de la defensa y promoción de los derechos humanos y una cultura de paz.</t>
  </si>
  <si>
    <t>MDCC-RG-001</t>
  </si>
  <si>
    <t>Aplicación indebida o falta de control editorial o de calidad sobre los contenidos a emitir.</t>
  </si>
  <si>
    <t>El riesgo se podría presentar por desconocimiento de la normatividad, de lineamientos internos, de lineamientos de control de calidad y editoriales de capital para el servicio de televisión.</t>
  </si>
  <si>
    <t>1. Desconocimiento o falta de aplicación o falta de documentación de los estándares de calidad técnica y editorial de los contenidos de la programación.
2. Desconocimiento y/o falta de actualización frente a los cambio de la normatividad que reglamenta el funcionamiento de Capital.</t>
  </si>
  <si>
    <t>Incumplimiento a requisitos normativos y del cliente
Sanciones por incumplimiento de requisitos normativos
Pérdida de credibilidad ante la audiencia</t>
  </si>
  <si>
    <t>Aplicación de parámetros de control de calidad documentados (procedimiento, formatos e instructivos relacionados con el control de calidad).
MDCC-PD-001 TRÁFICO Y ALISTAMIENTO
MDCC-MN-003 MANUAL DE TRAFICO Y ALISTAMIENTO</t>
  </si>
  <si>
    <t>Aplicar los parámetros de control de calidad estandarizados (procedimiento, formatos e instructivos relacionados con el control de calidad) y normativos aplicables al proceso de diseño y creación de contenidos.</t>
  </si>
  <si>
    <t xml:space="preserve">El coordinador de programación realiza la socialización de los parámetros definidos por la coordinación técnica al equipo de la coordinación a su cargo, lo anterior se realiza de manera semestral. </t>
  </si>
  <si>
    <t>Coordinador de Programación.</t>
  </si>
  <si>
    <t>1. soporte de la socialización</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</si>
  <si>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</si>
  <si>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AGTH-RG-001</t>
  </si>
  <si>
    <t>Pérdida de documentos en la historia laboral</t>
  </si>
  <si>
    <t>Se pierde la documentación de la historia laboral, por lo que no es posible responder a solicitudes de información acerca del personal, ni contar con los expedientes completos en la entidad.</t>
  </si>
  <si>
    <t xml:space="preserve">Vulnerabilidades:
 1. Préstamo de carpetas a otros procesos de la entidad y/o entes de control
2. Custodia inadecuada de los documentos
Amenazas:
1. Catástrofes naturales, eventos de emergencia  </t>
  </si>
  <si>
    <t>1. Historia laboral incompleta.
2. Hallazgos de Oficina de Control Interno o entes de control.
3. Sanciones administrativas y/o disciplinarias.</t>
  </si>
  <si>
    <t>Formato Control Hoja de Vida</t>
  </si>
  <si>
    <t>1. Revisar y de ser pertinente actualizar el procedimiento AGTH-PD-005 INGRESO DE SERVIDORES PÚBLICOS</t>
  </si>
  <si>
    <t>1. Acta de reunión y revisión por parte del equipo de talento humano
2. Procedimiento actualizado (en caso de que aplique)</t>
  </si>
  <si>
    <t>Profesional Universitario de Recursos Humanos/ Técnico de Recursos Humanos</t>
  </si>
  <si>
    <t>1. Número de reuniones realizadas / número de reuniones programadas.</t>
  </si>
  <si>
    <t>Ejecutar procedimiento AGRI-GD-PD-004 PRESTAMO Y CONSULTA DOCUMENTAL Actividad 4 Formato AGRI-GD-FT-026 Control y préstamo de documentos de archivo de gestión</t>
  </si>
  <si>
    <t>Gestión de Recursos y Administración de la Información (Servicios administrativos)</t>
  </si>
  <si>
    <t>AGRI-SA-RG-001</t>
  </si>
  <si>
    <t>Pérdida de los bienes de propiedad planta y equipo.</t>
  </si>
  <si>
    <t>Se puede presentar la pérdida de elementos de propiedad planta y equipo, en la mayoría de los casos, cuando estos equipos deben salir de la entidad.</t>
  </si>
  <si>
    <t xml:space="preserve">1. El supervisor no presenta los documentos correspondientes para realizar el ingreso al almacén.
2. Las unidades móviles permanecen una gran parte del tiempo fuera de las instalaciones de Capital. 
3. Los equipos están en constante movimiento dentro y fuera de las instalaciones de Capital. 
</t>
  </si>
  <si>
    <t xml:space="preserve">
1. Detrimento patrimonial.
2. Investigaciones disciplinarias penales y fiscales.</t>
  </si>
  <si>
    <t>Ejecutar Procedimiento AGRI-SA-PD-002 INGRESO AL ALMACEN</t>
  </si>
  <si>
    <t xml:space="preserve">Realizar charlas con el personal de vigilancia sobre los protocolos de ingreso y salida de elementos de la entidad de ambas sedes </t>
  </si>
  <si>
    <t xml:space="preserve">Dos (2) listados de asistencia (uno por sede)a la charla realizada </t>
  </si>
  <si>
    <t xml:space="preserve">Técnico de Servicios Administrativos  </t>
  </si>
  <si>
    <t>Charlas ejecutadas /charlas programadas</t>
  </si>
  <si>
    <t xml:space="preserve">Sistema de seguridad física y tecnológica para la custodia de los bienes de la entidad. (Contrato de vigilancia).
1. Personal capacitado
2. Cámaras de monitoreo en HD
3. Sistema de comunicación
4. Registros de salida de elementos </t>
  </si>
  <si>
    <t xml:space="preserve">Ejecutar Procedimiento AGRI-SA-PD-010 TOMA FÍSICA DE INVENTARIOS </t>
  </si>
  <si>
    <t>AGRI-SA-RG-002</t>
  </si>
  <si>
    <t xml:space="preserve">Pérdida de los bienes de consumo controlado </t>
  </si>
  <si>
    <t>La pérdida de los elementos de consumo controlado en la entidad se puede producir debido a el incumplimiento de algunos colaboradores frente a los protocolos de seguridad establecidos por la empresa de vigilancia, así como por manipulación inadecuada de los elementos correspondientes, esto puede generar sobrecostos en adquisición de algunos elementos y reprocesos en el área.</t>
  </si>
  <si>
    <t xml:space="preserve">1. Los colaboradores pueden apropiarse de elementos evitando los controles de seguridad de la entidad. 
2. Uso inadecuado de los elementos de consumo controlado.  </t>
  </si>
  <si>
    <t xml:space="preserve">1. Desabastecimiento de elementos de consumo controlado.
2. Sobrecostos por compra de elementos de consumo controlado. </t>
  </si>
  <si>
    <t xml:space="preserve">Sistema de seguridad física y tecnológica para la custodia de los bienes de la entidad. (Contrato de vigilancia).
1. Personal capacitado
2. Cámaras de monitoreo en HD
3. Sistema de comunicación
4. Minutas y libros de vigilancia. </t>
  </si>
  <si>
    <t>AGRI-SA-RA-001</t>
  </si>
  <si>
    <t>Ruptura de contenidos de tubos fluorescentes o compactos</t>
  </si>
  <si>
    <t>La gestión inadecuada de residuos de luminarias de mercurio tiene implicaciones negativas para la salud y el ambiente de la zona de operación y circundantes, teniendo en cuenta el EPLE-PL-003 Plan de Gestión Integral de Residuos Peligrosos - PGIRESPEL. En su manipulación deben tenerse en cuenta controles mínimos para evitar esparcir el material contenido en el interior de estos residuos y evitar el contacto del material con el ambiente.</t>
  </si>
  <si>
    <t xml:space="preserve">1. Las bombillas no son embaladas para transporte 
2. El personal no manipula con la precaución correspondiente las bombillas </t>
  </si>
  <si>
    <t>1. Contaminación de área afectada.
2. Contaminación de materiales utilizados para la recolección del elemento.
3. Afectación de la salud de las personas cercanas a la zona de la ruptura</t>
  </si>
  <si>
    <t>Implementación del cronograma de trabajo del EPLE-PL-003 Plan de Gestión Integral de Residuos Peligrosos - PGIRESPEL.</t>
  </si>
  <si>
    <t xml:space="preserve">1. Implementación del cronograma de trabajo del EPLE-PL-003 Plan de Gestión Integral de Residuos Peligrosos - PGIRESPEL.
</t>
  </si>
  <si>
    <t>1. Registro de asistencia a las sensibilizaciones, socializaciones y capacitaciones programadas.  
2. Registro mensual y media móvil de los RESPEL generados.</t>
  </si>
  <si>
    <t>Referente ambiental</t>
  </si>
  <si>
    <t xml:space="preserve">1. Numero de actividades ejecutadas/número de actividades programadas </t>
  </si>
  <si>
    <t>Capacitación al personal encargado de la Gestión Interna de los Residuos Peligrosos.</t>
  </si>
  <si>
    <t>Servicio a la Ciudadanía y Defensor del Televidente</t>
  </si>
  <si>
    <t>Atender los diferentes requerimientos de los ciudadanos con el apoyo del área competente para satisfacer sus necesidades</t>
  </si>
  <si>
    <t>AAUT-RG-001</t>
  </si>
  <si>
    <t>Gestionar inadecuadamente una PQRSD ciudadana.</t>
  </si>
  <si>
    <t>Se puede presentar la materialización del riesgo por falta de la aplicación del procedimiento AAUT-PD-001 ATENCIÓN Y RESPUESTA A REQUERIMIENTOS DE LA CIUDADANÍA por las demás dependencias de la entidad, esto puede ocasionar quejas ciudadanas adicionales y traslado de las mismas a entes de control, generando investigaciones y sanciones para la entidad y sus servidores.</t>
  </si>
  <si>
    <t xml:space="preserve">1. Falta de conocimiento  e implementación del procedimiento  AAUT-PD-001 ATENCIÓN Y RESPUESTA A REQUERIMIENTOS DE LA CIUDADANÍA.
2. Existencia de dos espacios de comunicación entre la entidad y la ciudadanía (botón de contáctenos y espacio de vocero del televidente).
</t>
  </si>
  <si>
    <t>1. Demoras en la respuesta y/o falta de atención a las PQRSD.
2, Investigaciones de los entes de control.
3. Sanciones de tipo disciplinario, si no se demuestra que se respondió en los términos de Ley.</t>
  </si>
  <si>
    <t>Ejecutar procedimiento AAUT-PD-001 ATENCIÓN Y RESPUESTA A REQUERIMIENTOS DE LA CIUDADANÍA</t>
  </si>
  <si>
    <t>1. Formularios de asistencia, correos electrónicos o correo de comunicación interna asociados con la socialización del procedimiento. 
2. Correo de solicitud de ajustes de la página y página web ajustada. 
3. Publicaciones realizadas a través de los canales de comunicación interno.</t>
  </si>
  <si>
    <t>Auxiliar de Atención al Ciudadano</t>
  </si>
  <si>
    <t>31/107/2022</t>
  </si>
  <si>
    <t xml:space="preserve">1. Número de actividades realizadas / número de actividades programadas. 
</t>
  </si>
  <si>
    <t>AAUT-RG-002</t>
  </si>
  <si>
    <t>Responder las solicitudes de los ciudadanos por fuera de los términos de ley.</t>
  </si>
  <si>
    <t>Las repuestas a las solicitudes de los ciudadanos exceden lo tiempos definidos por la Ley.</t>
  </si>
  <si>
    <t>1. Las ocupaciones y la carga laboral de funcionarios encargados de la información para proyectar la respuesta.
2. Falta de interés en las solicitudes de los ciudadanos.
3. Daños al botón "contáctenos" de la página web del Canal</t>
  </si>
  <si>
    <t>1. Quejas por parte de los  ciudadanos.
2. Afectación de la imagen del Canal.
3. Sanciones disciplinarias.</t>
  </si>
  <si>
    <t>Ejecutar procedimiento AAUT-PD-001 ATENCIÓN Y RESPUESTA A REQUERIMIENTOS DE LA CIUDADANÍA punto de control 3.</t>
  </si>
  <si>
    <t>1. Realizar una revisión periódica de la herramienta de Seguimiento y Control de PQRS con el fin de identificar las peticiones pendientes por respuestas en los tiempos oportunos o que estén próximas a vencerse.</t>
  </si>
  <si>
    <t>1. Correos enviados a las áreas pertinentes cuando se requiera.
2. Herramienta AAUT-FT-008 SEGUIMIENTO Y CONTROL DE PQRS</t>
  </si>
  <si>
    <t>Auxiliar de Atención al Ciudadano.</t>
  </si>
  <si>
    <t>1. Número de PQRS recibidas/número de PQRS contestadas oportunamente.</t>
  </si>
  <si>
    <t>Gestión de Recursos y Administración de la Información (Sistemas)</t>
  </si>
  <si>
    <t>AGRI-SI-RG-001</t>
  </si>
  <si>
    <t>Pérdida o alteración de la  información en los recursos compartidos.</t>
  </si>
  <si>
    <t>La información contenida en los recursos compartidos de Capital puede ser alterada o eliminada parcial o totalmente por los diferentes responsables así como por terceros ajenos a la entidad (ciberdelincuentes).</t>
  </si>
  <si>
    <t>Vulnerabilidades: 
1. Falta de responsabilidad de los usuarios con su información.
2. No se reporta oportunamente al área de sistemas el retiro o desvinculación de los funcionarios o contratistas. 
3. Ausencia se software para el aseguramiento de la información.
Amenazas:
1. Desastres naturales.
2. Amenaza de virus informático.
3. Ataques informáticos.
4, Interrupción  del fluido eléctrico.
5. Uso inadecuado de recursos tecnológicos por parte de los usuarios de Capital.</t>
  </si>
  <si>
    <t>1. Sanciones de los entes de control y vigilancia.
2. Reprocesos de las actividades.
3. Pérdida total o parcial de la información.
4. Sobrecostos en restauración de equipos y recuperación de la información.</t>
  </si>
  <si>
    <t>Aplicación de controles orientados a la seguridad de la información contenidos en la norma ISO 27002.</t>
  </si>
  <si>
    <t>1. Mantener la aplicación de los criterios definidos en la ISO 27002.</t>
  </si>
  <si>
    <t xml:space="preserve">Controles implementados en la plataforma tecnológica de la entidad </t>
  </si>
  <si>
    <t>Profesional Universitario de Sistemas.</t>
  </si>
  <si>
    <t>Controles implementados/ total de controles aplicables según la ISO 27002</t>
  </si>
  <si>
    <t>AGRI-SI-RG-002</t>
  </si>
  <si>
    <t xml:space="preserve">Daño de los Equipos Terminales de Datos. </t>
  </si>
  <si>
    <t>Los equipos de cómputo, las impresoras y demás elementos electrónicos pueden presentar deficiencias en su funcionamiento totales o parciales que pueden implicar costos adicionales por mantenimientos o compra de equipos nuevos.</t>
  </si>
  <si>
    <t>1. Uso excesivo y en ocasiones inadecuado de los equipos.
2. Inadecuada planeación en mantenimientos preventivos.
3. Fluctuación del flujo eléctrico</t>
  </si>
  <si>
    <t>1. Detrimento patrimonial.
2. Retraso en las actividades.
3. Reprocesos y/o pérdida de la información.</t>
  </si>
  <si>
    <t>Formulación y ejecución del plan de mantenimiento de equipos de Capital.</t>
  </si>
  <si>
    <t>1. Implementación del plan de mantenimiento de los equipos terminales de datos.</t>
  </si>
  <si>
    <t>1. Informes de mantenimientos realizados.</t>
  </si>
  <si>
    <t>1. Mantenimientos realizados / mantenimientos planeados</t>
  </si>
  <si>
    <t xml:space="preserve">Sensibilización a través de los canales de comunicación interna sobre buenas prácticas frente al manejo de los recursos tecnológicos </t>
  </si>
  <si>
    <t>2.Correos electrónicos, listados de asistencia u otros sopores que den cuenta de las comunicaciones internas</t>
  </si>
  <si>
    <t xml:space="preserve">Actividades de comunicación realizadas / actividades de comunicación programadas </t>
  </si>
  <si>
    <t>AGRI-SI-RA-001</t>
  </si>
  <si>
    <t>Derrame de contenidos de tóner en áreas de tránsito de personal</t>
  </si>
  <si>
    <t xml:space="preserve">La Gestión inadecuada de residuos de tóner tiene implicaciones negativas para la salud y el ambiente de la zona de operación, teniendo en cuenta el EPLE-PL-003 Plan de Gestión Integral de Residuos Peligrosos - PGIRESPEL.
 En su manipulación deben tenerse en cuenta controles mínimos para evitar derrames y contacto de la carga sobrante de los tóner con el ambiente o con terceros. </t>
  </si>
  <si>
    <t xml:space="preserve">1. Desconocimiento de los lineamientos del Plan de Gestión Integral de Residuos Peligrosos - PGIRESPEL de Capital
2. Personal externo al área de sistemas manipula los tóner sin supervisión. </t>
  </si>
  <si>
    <t>1. Contaminación ambiental de área afectada.
2. Contaminación de materiales utilizados para la recolección del elemento.
3. Afectación de la salud de las personas cercanas a la zona del derrame.</t>
  </si>
  <si>
    <t>1. Implementación del cronograma de trabajo del EPLE-PL-003 Plan de Gestión Integral de Residuos Peligrosos - PGIRESPEL.</t>
  </si>
  <si>
    <t>1. Numero de actividades ejecutadas/número de actividades programadas según el plan de acción PIGA 2020.</t>
  </si>
  <si>
    <t>AGRI-SI-RA-002</t>
  </si>
  <si>
    <t xml:space="preserve">Sobreacumulación de residuos Peligrosos en el cuarto de almacenamiento temporal </t>
  </si>
  <si>
    <t xml:space="preserve">Dadas las condiciones locativas para el almacenamiento temporal de residuos peligrosos, puede presentarse una acumulación que el espacio físico no está en la capacidad de atender lo que puede generar contaminación de elementos limpios del área circundante. </t>
  </si>
  <si>
    <t xml:space="preserve">
1. Cuarto en condiciones locativas inapropiadas para el almacenamiento temporal de residuos Peligrosos 
2. Falta de programas de devolución pos consumo ofrecidos por los contratistas </t>
  </si>
  <si>
    <t xml:space="preserve">1. Mezcla de residuos peligrosos
2. Contaminación de elementos cercanos al cuarto
3. Sanción por incumplimiento normativo </t>
  </si>
  <si>
    <t>1. Seguimiento a la gestión de residuos a partir de inspecciones que permitan evidenciar el almacenamiento temporal generando las alertar correspondientes.</t>
  </si>
  <si>
    <t>1. Informe de gestión de residuos incluyendo la revisión del cuarto de almacenamiento temporal de RESPEL.</t>
  </si>
  <si>
    <t>1. Dos (2) inspecciones realizadas.</t>
  </si>
  <si>
    <t>Agregar valor a la gestión del Canal a través de la evaluación en forma independiente y objetiva la eficiencia, eficacia y economía de los procesos, planes, proyectos y metas institucionales, ayudando al Canal con el cumplimiento de sus objetivos a través de la mejora continua de los procesos.</t>
  </si>
  <si>
    <t>CCSE-RG-001</t>
  </si>
  <si>
    <t>Posibilidad de obtener sanciones por los entes de control y vigilancia en razón a debilidades en la priorización de evaluación(es) y/o seguimiento(s) a las actividades y/o unidades auditables del Canal en el Plan Anual de Auditoría.</t>
  </si>
  <si>
    <t>No incluir actividades y/o unidades auditables priorizadas de Canal Capital, en el Plan Anual de Auditoría que puedan generar sanciones, reprocesos o incumplimientos.</t>
  </si>
  <si>
    <t>1. Sanciones de tipo administrativo, fiscal o penal por parte de los entes correspondientes.
2. Reprocesos y recurrencia de fallas en procesos. 
3. Incumplimiento de las acciones de mejora o tratamiento, establecidas. 
4. Formulación del Plan Anual de Auditoría con deficiencias.</t>
  </si>
  <si>
    <t>El Jefe de la Oficina de Control Interno verifica que la(s) evaluación(es) y/o seguimiento(s) priorizados en la herramienta de formulación del PAA se incluyan en el Plan Anual de Auditoría y realizar seguimiento trimestral a través del del formato CCSE-FT-020 de conformidad con lo establecido en el procedimiento CCSE-PD-004 y se presenta al Comité Institucional de Coordinación de Control Interno.</t>
  </si>
  <si>
    <t xml:space="preserve">Procedimiento modificado, publicado en la intranet y socializado.  </t>
  </si>
  <si>
    <t xml:space="preserve">Jefe de la Oficina de Control Interno y Profesionales de la Oficina de Control Interno </t>
  </si>
  <si>
    <t>1. Procedimiento revisado y/o actualizado / 1
2. Formato revisado y/o actualizado /1</t>
  </si>
  <si>
    <t>El Jefe de la Oficina de Control Interno participa en el proceso de planeación de cada vigencia, realizando los requerimientos de recursos humanos y financieros necesarios para el desarrollo de la función de la Oficina de Control Interno a través del Comité Institucional de Coordinación de Control Interno.</t>
  </si>
  <si>
    <t>1. Actas de reunión del Comité Institucional de Coordinación de Control Interno. 
2. Seguimiento a las actividades programadas en al Plan Anual de Auditoría.</t>
  </si>
  <si>
    <t>Comités Institucionales de Coordinación de Control Interno/4</t>
  </si>
  <si>
    <t>El/los profesional(es) asignado(s) verifica(n) que se adelanten las actividades programadas en el Plan Anual de Auditoría mediante la medición y análisis del indicador "Cumplimiento del PAA", el cual será revisado y aprobado por el Jefe de la Oficina de Control Interno, para su posterior reporte al área de Planeación trimestralmente.</t>
  </si>
  <si>
    <t>Seguimientos de las actividades del PAA / 12</t>
  </si>
  <si>
    <t>CCSE-RG-002</t>
  </si>
  <si>
    <t>Posibilidad de sanciones por los entes de control y vigilancia u otros organismos debido a la falta de seguimiento de la Oficina de Control Interno y cambios en la normatividad aplicable a la entidad emitiendo respuestas a los requerimientos asignados a la Oficina de Control Interno, incumpliendo los términos de calidad y oportunidad.</t>
  </si>
  <si>
    <t xml:space="preserve">Incumplimiento  en calidad y oportunidad de los requerimientos realizados por entes externos, que no correspondan a informes de ley que dé lugar a sanciones. </t>
  </si>
  <si>
    <t>1. Sanciones por parte de los entes correspondientes.</t>
  </si>
  <si>
    <t>CCSE-RG-003</t>
  </si>
  <si>
    <t>Posibilidad de investigaciones por parte de los entes de control y vigilancia por la producción de informes inconsistentes, imprecisos y sesgados, por causa de debilidades en las competencias del equipo de la Oficina de Control Interno y/o conflictos de interés que impidan adelantar acciones correctivas para eliminar las causas de las observaciones.</t>
  </si>
  <si>
    <t>Generar informes sin el cumplimiento de requisitos técnicos; imprecisos, inconsistentes o sesgados.</t>
  </si>
  <si>
    <t>Los profesionales de la Oficina de Control Interno 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</si>
  <si>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1. Capacitaciones del equipo de la Oficina de Control Interno / 6
2. Revisión y/o actualización y socialización del Manual de Auditoría / 1
3. Revisión y/o actualización del código de ética y anexo / 1</t>
  </si>
  <si>
    <t>El Jefe de la Oficina de Control Interno en cada proceso de contratación requerido incluye en los Estudios Previos los requisitos de formación académica y experiencia mínima de las personas que se vincularán a la Oficina de Control Interno de acuerdo con las actividades que desarrollará en el marco del Plan Anual de Auditorías de la Vigencia y los remite al ordenador del gasto para su aprobación.</t>
  </si>
  <si>
    <t xml:space="preserve">01/09/2020
</t>
  </si>
  <si>
    <t>1. Fecha seguimiento</t>
  </si>
  <si>
    <t>3. Actividades realizadas  a la fecha</t>
  </si>
  <si>
    <t>4. Resultado del indicador</t>
  </si>
  <si>
    <t>5. Alerta</t>
  </si>
  <si>
    <t>6. Análisis - Seguimiento OCI</t>
  </si>
  <si>
    <t>7. Auditor que realizó el seguimiento</t>
  </si>
  <si>
    <t>MATRIZ DE CALIFICACIÓN, EVALUACIÓN Y SEGUIMIENTO A LOS RIESGOS
OFICINA DE CONTROL INTERNO
VIGENCIA 2022
CORTE 31 DE MAYO DE 2022</t>
  </si>
  <si>
    <t>Fecha Inicio</t>
  </si>
  <si>
    <t>Fecha Finalización</t>
  </si>
  <si>
    <t xml:space="preserve">1. Detrimento patrimonial 
2.Sanciones disciplinarias, fiscales y/o penales.
3.Incumplimeinto de las metas propuestas por la entidad.
</t>
  </si>
  <si>
    <t xml:space="preserve">
1.Demora en la aprobación de garantías contractuales.
2. No afiliación a la ARL para el caso de contratos de prestación de servicios.
3. No expedición del registro presupuestal.
4. No suscripción de acta de inicio.
5. Ausencia de comunicación del supervisor
</t>
  </si>
  <si>
    <t>PRIMER SEGUIMIENTO 2022</t>
  </si>
  <si>
    <r>
      <rPr>
        <b/>
        <sz val="8"/>
        <rFont val="Tahoma"/>
        <family val="2"/>
      </rPr>
      <t xml:space="preserve">Vulnerabilidades:
</t>
    </r>
    <r>
      <rPr>
        <sz val="8"/>
        <rFont val="Tahoma"/>
        <family val="2"/>
      </rPr>
      <t xml:space="preserve">
1. Incumplimiento o fallas en la ejecución de los mantenimientos preventivos y/o correctivos. 
2.Recursos insuficientes para las necesidades de renovación de infraestructura tecnológica y mantenimientos de los equipos del área.
</t>
    </r>
    <r>
      <rPr>
        <b/>
        <sz val="8"/>
        <rFont val="Tahoma"/>
        <family val="2"/>
      </rPr>
      <t>Amenazas:</t>
    </r>
    <r>
      <rPr>
        <sz val="8"/>
        <rFont val="Tahoma"/>
        <family val="2"/>
      </rPr>
      <t xml:space="preserve"> 
1. Interrupciones no controladas en el fluido eléctrico del edificio. </t>
    </r>
  </si>
  <si>
    <r>
      <t>1. Dos</t>
    </r>
    <r>
      <rPr>
        <sz val="8"/>
        <color rgb="FFFF0000"/>
        <rFont val="Tahoma"/>
        <family val="2"/>
      </rPr>
      <t xml:space="preserve"> </t>
    </r>
    <r>
      <rPr>
        <sz val="8"/>
        <color theme="1"/>
        <rFont val="Tahoma"/>
        <family val="2"/>
      </rPr>
      <t>boletines informativos Publicados</t>
    </r>
  </si>
  <si>
    <r>
      <t>1. numero de informes presentados/total de informes</t>
    </r>
    <r>
      <rPr>
        <sz val="8"/>
        <rFont val="Tahoma"/>
        <family val="2"/>
      </rPr>
      <t xml:space="preserve"> programados
</t>
    </r>
    <r>
      <rPr>
        <sz val="8"/>
        <color theme="1"/>
        <rFont val="Tahoma"/>
        <family val="2"/>
      </rPr>
      <t xml:space="preserve">
2. Solicitud de Transferencias </t>
    </r>
    <r>
      <rPr>
        <sz val="8"/>
        <rFont val="Tahoma"/>
        <family val="2"/>
      </rPr>
      <t>requeridas</t>
    </r>
    <r>
      <rPr>
        <sz val="8"/>
        <color theme="1"/>
        <rFont val="Tahoma"/>
        <family val="2"/>
      </rPr>
      <t xml:space="preserve"> / Transferencias recibidas. 
3. Numero de Pagos programados = (Número de pagos efectuados / Número de pagos proyectados)</t>
    </r>
  </si>
  <si>
    <r>
      <t>Ejecutar  Procedimiento AGFF-PP-PD-025 ELABORACIÓN, MODIFICACIÓN Y CIERRE PRESUPUESTAL  Actividades:2, 38 y Puntos de Control: 1,3,19 y 57</t>
    </r>
    <r>
      <rPr>
        <sz val="8"/>
        <color rgb="FFFF0000"/>
        <rFont val="Tahoma"/>
        <family val="2"/>
      </rPr>
      <t xml:space="preserve">. </t>
    </r>
  </si>
  <si>
    <r>
      <rPr>
        <sz val="8"/>
        <color rgb="FFFF0000"/>
        <rFont val="Tahoma"/>
        <family val="2"/>
      </rPr>
      <t xml:space="preserve">
</t>
    </r>
    <r>
      <rPr>
        <sz val="8"/>
        <rFont val="Tahoma"/>
        <family val="2"/>
      </rPr>
      <t xml:space="preserve">Socializar mediante memorando la liquidación del Presupuesto para que las áreas ajusten el PAA y las respectivas proyecciones financieras teniendo en cuenta como tope la apropiación por cada rubro </t>
    </r>
  </si>
  <si>
    <r>
      <t xml:space="preserve">
</t>
    </r>
    <r>
      <rPr>
        <sz val="8"/>
        <rFont val="Tahoma"/>
        <family val="2"/>
      </rPr>
      <t xml:space="preserve">Memorando Anual de liquidación de Presupuesto </t>
    </r>
  </si>
  <si>
    <r>
      <t xml:space="preserve">
</t>
    </r>
    <r>
      <rPr>
        <sz val="8"/>
        <rFont val="Tahoma"/>
        <family val="2"/>
      </rPr>
      <t xml:space="preserve">Subdirección Financiera </t>
    </r>
  </si>
  <si>
    <r>
      <t xml:space="preserve">Adelantar un proceso contractual sin tener la aprobación correspondiente por parte del comité de contratación </t>
    </r>
    <r>
      <rPr>
        <sz val="8"/>
        <rFont val="Tahoma"/>
        <family val="2"/>
      </rPr>
      <t xml:space="preserve"> o de la instancia correspondiente cuando este supere los 500 SMMLV.</t>
    </r>
  </si>
  <si>
    <r>
      <rPr>
        <b/>
        <sz val="8"/>
        <color theme="1"/>
        <rFont val="Tahoma"/>
        <family val="2"/>
      </rPr>
      <t xml:space="preserve">Vulnerabilidades:
</t>
    </r>
    <r>
      <rPr>
        <sz val="8"/>
        <color theme="1"/>
        <rFont val="Tahoma"/>
        <family val="2"/>
      </rPr>
      <t xml:space="preserve"> 
1. Actividades adicionales requeridas por la Alta Dirección que modifiquen la programación inicial y/o emisión de normatividad que determine obligación de reportar nuevos informes. 
2. Falta de programación de recursos (financieros y humanos).
3. Deficiencias técnicas en la elaboración del Plan Anual de Auditorías, así como desconocimiento de requerimientos o acompañamientos. 
4. Falta de seguimiento por parte de la Oficina de Control Interno.
5. Debilidades en las competencias del equipo de la Oficina de Control interno (formación, educación, experiencia) para llevar a cabo auditorías y/o seguimientos. 
</t>
    </r>
    <r>
      <rPr>
        <b/>
        <sz val="8"/>
        <color theme="1"/>
        <rFont val="Tahoma"/>
        <family val="2"/>
      </rPr>
      <t>Amenazas:</t>
    </r>
    <r>
      <rPr>
        <sz val="8"/>
        <color theme="1"/>
        <rFont val="Tahoma"/>
        <family val="2"/>
      </rPr>
      <t xml:space="preserve"> 
1. Que surjan actividades imprevistas fuera del tiempo de elaboración del Plan Anual de Auditoría.
2. Falta de presupuesto y/o alta rotación del recurso humano.
3. Debilidades en el conocimiento de roles de seguimiento y evaluación de las áreas. </t>
    </r>
  </si>
  <si>
    <r>
      <rPr>
        <b/>
        <sz val="8"/>
        <rFont val="Tahoma"/>
        <family val="2"/>
      </rPr>
      <t>1.</t>
    </r>
    <r>
      <rPr>
        <sz val="8"/>
        <rFont val="Tahoma"/>
        <family val="2"/>
      </rPr>
      <t xml:space="preserve"> Revisar y/o actualizar el formato CCSE-FT-020 Plan Anual de Auditoría.
</t>
    </r>
    <r>
      <rPr>
        <b/>
        <sz val="8"/>
        <rFont val="Tahoma"/>
        <family val="2"/>
      </rPr>
      <t xml:space="preserve">2. </t>
    </r>
    <r>
      <rPr>
        <sz val="8"/>
        <rFont val="Tahoma"/>
        <family val="2"/>
      </rPr>
      <t xml:space="preserve">Socializar el formato revisado y/o actualizado. </t>
    </r>
  </si>
  <si>
    <r>
      <rPr>
        <b/>
        <sz val="8"/>
        <rFont val="Tahoma"/>
        <family val="2"/>
      </rPr>
      <t xml:space="preserve">3. </t>
    </r>
    <r>
      <rPr>
        <sz val="8"/>
        <rFont val="Tahoma"/>
        <family val="2"/>
      </rPr>
      <t>Reuniones del Comité Institucional de Coordinación de Control Interno.</t>
    </r>
  </si>
  <si>
    <r>
      <rPr>
        <b/>
        <sz val="8"/>
        <rFont val="Tahoma"/>
        <family val="2"/>
      </rPr>
      <t>Vulnerabilidades:</t>
    </r>
    <r>
      <rPr>
        <sz val="8"/>
        <rFont val="Tahoma"/>
        <family val="2"/>
      </rPr>
      <t xml:space="preserve"> 
1.Falta de seguimiento por parte de la Oficina de Control Interno.                                          2. Cambio en la normatividad aplicable a la Entidad.
</t>
    </r>
    <r>
      <rPr>
        <b/>
        <sz val="8"/>
        <rFont val="Tahoma"/>
        <family val="2"/>
      </rPr>
      <t xml:space="preserve">Amenazas: 
</t>
    </r>
    <r>
      <rPr>
        <sz val="8"/>
        <rFont val="Tahoma"/>
        <family val="2"/>
      </rPr>
      <t>Desconocimiento de requerimientos o acompañamientos.</t>
    </r>
  </si>
  <si>
    <r>
      <rPr>
        <b/>
        <sz val="8"/>
        <rFont val="Tahoma"/>
        <family val="2"/>
      </rPr>
      <t xml:space="preserve">1. </t>
    </r>
    <r>
      <rPr>
        <sz val="8"/>
        <rFont val="Tahoma"/>
        <family val="2"/>
      </rPr>
      <t xml:space="preserve">Socializar el "CCSE-IN-001 - Instructivo para la atención de requerimientos a entes externos de control" al interior de la entidad. 
</t>
    </r>
    <r>
      <rPr>
        <b/>
        <sz val="8"/>
        <rFont val="Tahoma"/>
        <family val="2"/>
      </rPr>
      <t xml:space="preserve">2. </t>
    </r>
    <r>
      <rPr>
        <sz val="8"/>
        <rFont val="Tahoma"/>
        <family val="2"/>
      </rPr>
      <t xml:space="preserve">Realizar seguimiento a las actividades de radicación y remisión de requerimientos de entes externos por parte de la auxiliar de recepción. </t>
    </r>
  </si>
  <si>
    <r>
      <t xml:space="preserve">1. </t>
    </r>
    <r>
      <rPr>
        <sz val="8"/>
        <rFont val="Tahoma"/>
        <family val="2"/>
      </rPr>
      <t xml:space="preserve">Pieza informativa y/o Boletín Interno de socialización del instructivo.
</t>
    </r>
    <r>
      <rPr>
        <b/>
        <sz val="8"/>
        <rFont val="Tahoma"/>
        <family val="2"/>
      </rPr>
      <t xml:space="preserve">2. </t>
    </r>
    <r>
      <rPr>
        <sz val="8"/>
        <rFont val="Tahoma"/>
        <family val="2"/>
      </rPr>
      <t>Solicitud del reporte de radicación y remisión de requerimientos de entes externos y su análisis.</t>
    </r>
    <r>
      <rPr>
        <b/>
        <sz val="10"/>
        <color theme="1"/>
        <rFont val="Arial"/>
        <family val="2"/>
      </rPr>
      <t/>
    </r>
  </si>
  <si>
    <r>
      <t xml:space="preserve">1. </t>
    </r>
    <r>
      <rPr>
        <sz val="8"/>
        <rFont val="Tahoma"/>
        <family val="2"/>
      </rPr>
      <t xml:space="preserve">Instructivo socializado/1
</t>
    </r>
    <r>
      <rPr>
        <b/>
        <sz val="8"/>
        <rFont val="Tahoma"/>
        <family val="2"/>
      </rPr>
      <t xml:space="preserve">2. </t>
    </r>
    <r>
      <rPr>
        <sz val="8"/>
        <rFont val="Tahoma"/>
        <family val="2"/>
      </rPr>
      <t>Seguimiento de actividades/1</t>
    </r>
  </si>
  <si>
    <r>
      <t xml:space="preserve">Vulnerabilidades - Amenazas:                                    1. </t>
    </r>
    <r>
      <rPr>
        <sz val="8"/>
        <color theme="1"/>
        <rFont val="Tahoma"/>
        <family val="2"/>
      </rPr>
      <t xml:space="preserve">Debilidades en las competencias del equipo de la Oficina de Control interno (formación, educación, experiencia) para llevar a cabo auditorías y/o seguimientos. 
</t>
    </r>
    <r>
      <rPr>
        <b/>
        <sz val="8"/>
        <color theme="1"/>
        <rFont val="Tahoma"/>
        <family val="2"/>
      </rPr>
      <t xml:space="preserve">2. </t>
    </r>
    <r>
      <rPr>
        <sz val="8"/>
        <color theme="1"/>
        <rFont val="Tahoma"/>
        <family val="2"/>
      </rPr>
      <t xml:space="preserve">Conflicto de intereses del auditor asignado a la evaluación y/o seguimiento.  </t>
    </r>
  </si>
  <si>
    <r>
      <t>1. Detrimento patrimonial.</t>
    </r>
    <r>
      <rPr>
        <b/>
        <sz val="8"/>
        <rFont val="Tahoma"/>
        <family val="2"/>
      </rPr>
      <t xml:space="preserve">
2. </t>
    </r>
    <r>
      <rPr>
        <sz val="8"/>
        <rFont val="Tahoma"/>
        <family val="2"/>
      </rPr>
      <t xml:space="preserve">Investigaciones Disciplinarias, Penales y Fiscales.
</t>
    </r>
    <r>
      <rPr>
        <b/>
        <sz val="8"/>
        <rFont val="Tahoma"/>
        <family val="2"/>
      </rPr>
      <t xml:space="preserve">
3. </t>
    </r>
    <r>
      <rPr>
        <sz val="8"/>
        <rFont val="Tahoma"/>
        <family val="2"/>
      </rPr>
      <t xml:space="preserve">Que no se adelanten acciones correctivas para eliminar las causas de las observaciones omitidas. </t>
    </r>
    <r>
      <rPr>
        <b/>
        <sz val="8"/>
        <rFont val="Tahoma"/>
        <family val="2"/>
      </rPr>
      <t xml:space="preserve">
4. </t>
    </r>
    <r>
      <rPr>
        <sz val="8"/>
        <rFont val="Tahoma"/>
        <family val="2"/>
      </rPr>
      <t xml:space="preserve">Pérdida de credibilidad de la Oficina de Control Interno </t>
    </r>
  </si>
  <si>
    <r>
      <rPr>
        <b/>
        <sz val="8"/>
        <rFont val="Tahoma"/>
        <family val="2"/>
      </rPr>
      <t>1.</t>
    </r>
    <r>
      <rPr>
        <sz val="8"/>
        <rFont val="Tahoma"/>
        <family val="2"/>
      </rPr>
      <t xml:space="preserve"> Reuniones de fortalecimiento de las competencias del equipo de la Oficina de Control Interno.
</t>
    </r>
    <r>
      <rPr>
        <b/>
        <sz val="8"/>
        <rFont val="Tahoma"/>
        <family val="2"/>
      </rPr>
      <t xml:space="preserve">2. </t>
    </r>
    <r>
      <rPr>
        <sz val="8"/>
        <rFont val="Tahoma"/>
        <family val="2"/>
      </rPr>
      <t xml:space="preserve">Revisión y/o actualización y socialización del Manual de Auditoría al equipo de la Oficina de Control Interno.
</t>
    </r>
    <r>
      <rPr>
        <b/>
        <sz val="8"/>
        <rFont val="Tahoma"/>
        <family val="2"/>
      </rPr>
      <t>3.</t>
    </r>
    <r>
      <rPr>
        <sz val="8"/>
        <rFont val="Tahoma"/>
        <family val="2"/>
      </rPr>
      <t xml:space="preserve"> Revisión y/o actualización del Código de ética del auditor y el formato anexo "Compromiso ético del auditor interno Canal Capital"</t>
    </r>
  </si>
  <si>
    <r>
      <rPr>
        <b/>
        <sz val="8"/>
        <rFont val="Tahoma"/>
        <family val="2"/>
      </rPr>
      <t xml:space="preserve">1. </t>
    </r>
    <r>
      <rPr>
        <sz val="8"/>
        <rFont val="Tahoma"/>
        <family val="2"/>
      </rPr>
      <t xml:space="preserve">Plan de fomento de la cultura del autocontrol.
</t>
    </r>
    <r>
      <rPr>
        <b/>
        <sz val="8"/>
        <rFont val="Tahoma"/>
        <family val="2"/>
      </rPr>
      <t>2.</t>
    </r>
    <r>
      <rPr>
        <sz val="8"/>
        <rFont val="Tahoma"/>
        <family val="2"/>
      </rPr>
      <t xml:space="preserve"> Actas de reunión del equipo de la Oficina de Control Interno. 
</t>
    </r>
    <r>
      <rPr>
        <b/>
        <sz val="8"/>
        <rFont val="Tahoma"/>
        <family val="2"/>
      </rPr>
      <t>3.</t>
    </r>
    <r>
      <rPr>
        <sz val="8"/>
        <rFont val="Tahoma"/>
        <family val="2"/>
      </rPr>
      <t xml:space="preserve"> Manual de Auditoría revisado y/o actualizado y socializado al equipo de la Oficina de Control Interno.
</t>
    </r>
    <r>
      <rPr>
        <b/>
        <sz val="8"/>
        <rFont val="Tahoma"/>
        <family val="2"/>
      </rPr>
      <t xml:space="preserve">4. </t>
    </r>
    <r>
      <rPr>
        <sz val="8"/>
        <rFont val="Tahoma"/>
        <family val="2"/>
      </rPr>
      <t>Revisión y/o actualización y socialización del Código de ética del auditor.</t>
    </r>
  </si>
  <si>
    <t>Universo</t>
  </si>
  <si>
    <t xml:space="preserve">1.  Acta de Asistencia a la socialización.
2.Correos enviados a las áreas interesadas en el proceso contractual con observaciones y solicitud de ajustes después de la revisión efectuada a los estudios previos.  </t>
  </si>
  <si>
    <t>Jizeth González</t>
  </si>
  <si>
    <t>1. Correo electrónico
3. Boletín de comunicaciones</t>
  </si>
  <si>
    <t>1. Correo electrónico
2. Cuadro de control AAUT-FT-008 SEGUIMIENTO Y CONTROL DE PQRS https://www.canalcapital.gov.co/content/informe-pqrs</t>
  </si>
  <si>
    <t>No se cuenta con soportes de ejecución del plan para el presente seguimiento.</t>
  </si>
  <si>
    <r>
      <t xml:space="preserve">Análisis OCI: </t>
    </r>
    <r>
      <rPr>
        <sz val="8"/>
        <color theme="1"/>
        <rFont val="Tahoma"/>
        <family val="2"/>
      </rPr>
      <t xml:space="preserve">Teniendo en cuenta que el mapa de riesgos del área contaba con actividades programadas entre el 1 de junio de 2021 al 31 de diciembre de 2021 y que el área de manera posterior realizó el ajuste de las fechas establecidas a 1 de junio de 2022 al 31 de diciembre de 2022 y que los soportes entregados corresponden a marzo de 2021 no se tienen en cuenta para el presente seguimiento y se recomienda al área realizar la revisión periódica de lo identificado, mitigando la materialización de los riesgos establecidos. 
De conformidad con lo anterior, se califica la acción con alerta </t>
    </r>
    <r>
      <rPr>
        <b/>
        <sz val="8"/>
        <color theme="1"/>
        <rFont val="Tahoma"/>
        <family val="2"/>
      </rPr>
      <t>"Sin Iniciar"</t>
    </r>
    <r>
      <rPr>
        <sz val="8"/>
        <color theme="1"/>
        <rFont val="Tahoma"/>
        <family val="2"/>
      </rPr>
      <t xml:space="preserve">. </t>
    </r>
  </si>
  <si>
    <t>Aplicación inadecuada de las buenas prácticas definidas por capital en el manejo de combustible a cargo de la coordinación técnica.</t>
  </si>
  <si>
    <t>Ausencia o desconocimiento de lineamientos claros frente al manejo interno de combustible. 
Falta de sensibilización a los contratistas y servidores públicos en el manejo de combustible por parte de las áreas responsables de salud ocupacional y gestión ambiental.</t>
  </si>
  <si>
    <t>ALTA</t>
  </si>
  <si>
    <t>Sensibilizar al personal encargado de la manipulación del combustible por parte del área encargada de PIGA o de SST.</t>
  </si>
  <si>
    <t>BAJA</t>
  </si>
  <si>
    <t>Asumir el Riesgo.</t>
  </si>
  <si>
    <t>Protocolo para el manejo adecuado de sustancias químicas y su divulgación parte del área encargada de PIGA o de SST.</t>
  </si>
  <si>
    <t>Protocolo para el manejo adecuado de combustible y su divulgación parte del área encargada de PIGA o de SST.</t>
  </si>
  <si>
    <t>1. https://drive.google.com/drive/folders/1DXDlXq6JGHI-KMn2tNexf-YKZC9NSgT3?usp=sharing</t>
  </si>
  <si>
    <t>1. AGRI-GD-MN-001 MANUAL DE GESTIÓN DOCUMENTAL</t>
  </si>
  <si>
    <t>1. MANUAL PARA LA ORGANIZACIÓN Y ALMACENAMIENTO DE DOCUMENTOS DIGITALES Y/O ELECTRÓNICOS EN CANAL CAPITAL.</t>
  </si>
  <si>
    <t>1. asistencia de capacitación
2. presentación capacitación</t>
  </si>
  <si>
    <t>1. AGRI-GD-PL-002 PLAN DE EMERGENCIA ARCHIVOS</t>
  </si>
  <si>
    <t>1. AGRI-GD-PD-001 TRANSFERENCIA PRIMARIA 
AGRI-GD-PL-003 PLAN ANUAL DE TRANSFERENCIAS DOCUMENTALES</t>
  </si>
  <si>
    <t>Documento de soporte con las evidencias consolidadas</t>
  </si>
  <si>
    <t>Mónica Virgüéz</t>
  </si>
  <si>
    <r>
      <rPr>
        <b/>
        <sz val="8"/>
        <color theme="1"/>
        <rFont val="Tahoma"/>
        <family val="2"/>
      </rPr>
      <t>Reporte Comercialización:</t>
    </r>
    <r>
      <rPr>
        <sz val="8"/>
        <color theme="1"/>
        <rFont val="Tahoma"/>
        <family val="2"/>
      </rPr>
      <t xml:space="preserve">  Se cuenta con los soportes de la realización de los controles en relación con las reuniones de trafico con gerencia "Tráfico Comunicación Pública"
</t>
    </r>
    <r>
      <rPr>
        <b/>
        <sz val="8"/>
        <color theme="1"/>
        <rFont val="Tahoma"/>
        <family val="2"/>
      </rPr>
      <t xml:space="preserve">
Análisis OCI: </t>
    </r>
    <r>
      <rPr>
        <sz val="8"/>
        <color theme="1"/>
        <rFont val="Tahoma"/>
        <family val="2"/>
      </rPr>
      <t>De acuerdo con lo establecido en la actividad de control, se verifican las reuniones de Tráfico desde enero hasta mayo de 2022. Teniendo en cuenta el plazo establecido para la actividad y el reporte de avance realizado, se califica</t>
    </r>
    <r>
      <rPr>
        <b/>
        <sz val="8"/>
        <color theme="1"/>
        <rFont val="Tahoma"/>
        <family val="2"/>
      </rPr>
      <t xml:space="preserve"> "En Proceso".</t>
    </r>
  </si>
  <si>
    <t>1. Correo Enviado de Proyecciones enviadas.
2. Correo d Oficios enviados a Secretaria de Hacienda.
3. No aplica</t>
  </si>
  <si>
    <t>1.Memorando 367 de 29 de abril de 2022</t>
  </si>
  <si>
    <t>1. Correo Enviado y recibido con las proyecciones.
2. No aplica
3. No aplica</t>
  </si>
  <si>
    <t>Diana Romero</t>
  </si>
  <si>
    <t>Acta de reunión: Recordatorio sobre el protocolo de ingreso y salida de bienes de la Casa de la 69</t>
  </si>
  <si>
    <r>
      <rPr>
        <b/>
        <sz val="8"/>
        <color theme="1"/>
        <rFont val="Tahoma"/>
        <family val="2"/>
      </rPr>
      <t>Reporte Servicios Administrativos:</t>
    </r>
    <r>
      <rPr>
        <sz val="8"/>
        <color theme="1"/>
        <rFont val="Tahoma"/>
        <family val="2"/>
      </rPr>
      <t xml:space="preserve"> Se realiza la reunión con el personal de vigilancia de la sede calle 26 y de la sede calle 69 con el fin de recordar el protocolo de seguridad para la entrada y salida de bienes de ambas sedes.
</t>
    </r>
    <r>
      <rPr>
        <b/>
        <sz val="8"/>
        <color theme="1"/>
        <rFont val="Tahoma"/>
        <family val="2"/>
      </rPr>
      <t>Análisis OCI:</t>
    </r>
    <r>
      <rPr>
        <sz val="8"/>
        <color theme="1"/>
        <rFont val="Tahoma"/>
        <family val="2"/>
      </rPr>
      <t xml:space="preserve"> El equipo de Servicios Administrativos efectuó las 2 charlas propuestas, 1 al personal de Calle 26 y otra al personal de la Casa de la 69, cumpliendo con las actividades propuestas. Por lo anterior el seguimiento a la ejecución de las acciones se califica  como </t>
    </r>
    <r>
      <rPr>
        <b/>
        <sz val="8"/>
        <color theme="1"/>
        <rFont val="Tahoma"/>
        <family val="2"/>
      </rPr>
      <t>"Terminada"</t>
    </r>
  </si>
  <si>
    <r>
      <rPr>
        <b/>
        <sz val="8"/>
        <color theme="1"/>
        <rFont val="Tahoma"/>
        <family val="2"/>
      </rPr>
      <t>Reporte Servicios Administrativos:</t>
    </r>
    <r>
      <rPr>
        <sz val="8"/>
        <color theme="1"/>
        <rFont val="Tahoma"/>
        <family val="2"/>
      </rPr>
      <t xml:space="preserve"> No reporta información de avance en la ejecución de las acciones propuestas.
</t>
    </r>
    <r>
      <rPr>
        <b/>
        <sz val="8"/>
        <color theme="1"/>
        <rFont val="Tahoma"/>
        <family val="2"/>
      </rPr>
      <t xml:space="preserve">
Análisis OCI:</t>
    </r>
    <r>
      <rPr>
        <sz val="8"/>
        <color theme="1"/>
        <rFont val="Tahoma"/>
        <family val="2"/>
      </rPr>
      <t xml:space="preserve"> Para este seguimiento el proceso no reporta información, conforme al reporte realizado con corte al 30/11/2021, las acciones se encontraban </t>
    </r>
    <r>
      <rPr>
        <b/>
        <sz val="8"/>
        <color theme="1"/>
        <rFont val="Tahoma"/>
        <family val="2"/>
      </rPr>
      <t xml:space="preserve">"En Proceso" </t>
    </r>
    <r>
      <rPr>
        <sz val="8"/>
        <color theme="1"/>
        <rFont val="Tahoma"/>
        <family val="2"/>
      </rPr>
      <t>de ejecución.</t>
    </r>
  </si>
  <si>
    <t>Evidencia controles ISO27002.</t>
  </si>
  <si>
    <t>4 informes de mantenimiento preventivo.</t>
  </si>
  <si>
    <t xml:space="preserve">Correos electrónicos con las solicitudes realizadas a Comunicaciones </t>
  </si>
  <si>
    <r>
      <rPr>
        <b/>
        <sz val="8"/>
        <color theme="1"/>
        <rFont val="Tahoma"/>
        <family val="2"/>
      </rPr>
      <t>Reporte Sistemas:</t>
    </r>
    <r>
      <rPr>
        <sz val="8"/>
        <color theme="1"/>
        <rFont val="Tahoma"/>
        <family val="2"/>
      </rPr>
      <t xml:space="preserve"> Durante el periodo se realizaron las siguientes actividades:
De acuerdo con el compromiso contractual del proveedor Web Solution a la fecha se han realizado 4 mantenimientos preventivos a los diferentes recursos tecnológicos de la entidad.
</t>
    </r>
    <r>
      <rPr>
        <b/>
        <sz val="8"/>
        <color theme="1"/>
        <rFont val="Tahoma"/>
        <family val="2"/>
      </rPr>
      <t xml:space="preserve">
Análisis OCI:</t>
    </r>
    <r>
      <rPr>
        <sz val="8"/>
        <color theme="1"/>
        <rFont val="Tahoma"/>
        <family val="2"/>
      </rPr>
      <t xml:space="preserve"> El proceso reporta la realización de 4 mantenimientos preventivos hasta la fecha. Teniendo en cuenta que la fecha de terminación de la acción es 01/08/2022, se califica la ejecución de acciones de mejora como </t>
    </r>
    <r>
      <rPr>
        <b/>
        <sz val="8"/>
        <color theme="1"/>
        <rFont val="Tahoma"/>
        <family val="2"/>
      </rPr>
      <t>"En Proceso"</t>
    </r>
  </si>
  <si>
    <t>Registros de generación de RESPEL</t>
  </si>
  <si>
    <t xml:space="preserve">* Correos electrónicos con las solicitudes realizadas a Comunicaciones </t>
  </si>
  <si>
    <t xml:space="preserve">Informe de inspección a la gestión de residuos incluyendo el cuarto de almacenamiento temporal de residuos. </t>
  </si>
  <si>
    <t>Se anexan correos que evidencian las solicitudes de modificación del PAA 2022.</t>
  </si>
  <si>
    <t>Henry Beltrán</t>
  </si>
  <si>
    <t xml:space="preserve">Se anexan copias de solicitudes de CDP y certificados de disponibilidad presupuestal que fueron requeridos para adelantar trámites contractuales. </t>
  </si>
  <si>
    <t xml:space="preserve">Se anexan correos que evidencian la revisión de diferentes trámites contractuales. </t>
  </si>
  <si>
    <t xml:space="preserve">Se remite base de contratación con corte al 31-05-2022 donde se puede observar los diferentes procesos de contratación que se han adelantando hasta la fecha. </t>
  </si>
  <si>
    <t xml:space="preserve">Se anexan copias de Listados de chequeos debidamente revisados por los abogados a cargo de cada uno de los trámites contractuales.  </t>
  </si>
  <si>
    <t xml:space="preserve">Se anexan informes de supervisión y certificaciones de cierre contractual respectivamente. </t>
  </si>
  <si>
    <t xml:space="preserve">Formato actualizado </t>
  </si>
  <si>
    <r>
      <rPr>
        <b/>
        <sz val="8"/>
        <color theme="1"/>
        <rFont val="Tahoma"/>
        <family val="2"/>
      </rPr>
      <t xml:space="preserve">Reporte OCI: </t>
    </r>
    <r>
      <rPr>
        <sz val="8"/>
        <color theme="1"/>
        <rFont val="Tahoma"/>
        <family val="2"/>
      </rPr>
      <t xml:space="preserve">Para la vigencia 2022 se cuenta con el formato plan anual de auditoria el cual fue revisado y socializado al grupo de trabajo de la oficina de control interno. Por lo anterior, se califica la acción como </t>
    </r>
    <r>
      <rPr>
        <b/>
        <sz val="8"/>
        <color theme="1"/>
        <rFont val="Tahoma"/>
        <family val="2"/>
      </rPr>
      <t>"Terminada".</t>
    </r>
  </si>
  <si>
    <t>Formatos seguimiento de las actividades de la Oficina de Control Interno</t>
  </si>
  <si>
    <r>
      <t xml:space="preserve">Reporte OCI: </t>
    </r>
    <r>
      <rPr>
        <sz val="8"/>
        <color theme="1"/>
        <rFont val="Tahoma"/>
        <family val="2"/>
      </rPr>
      <t xml:space="preserve">Se adelanta el seguimiento a las actividades de la Oficina de Control Interno en el formato diseñado para tal fin de manera mensual. Teniendo en cuenta lo anterior, así como la fecha de ejecución se califica la acción </t>
    </r>
    <r>
      <rPr>
        <b/>
        <sz val="8"/>
        <color theme="1"/>
        <rFont val="Tahoma"/>
        <family val="2"/>
      </rPr>
      <t>"En Proceso".</t>
    </r>
  </si>
  <si>
    <r>
      <t xml:space="preserve">Información general  </t>
    </r>
    <r>
      <rPr>
        <sz val="8"/>
        <color theme="1"/>
        <rFont val="Tahoma"/>
        <family val="2"/>
      </rPr>
      <t>(asignada por planeación)</t>
    </r>
  </si>
  <si>
    <r>
      <t xml:space="preserve">Riesgo 
</t>
    </r>
    <r>
      <rPr>
        <sz val="8"/>
        <color theme="1"/>
        <rFont val="Tahoma"/>
        <family val="2"/>
      </rPr>
      <t>(¿Qué puede suceder?)</t>
    </r>
  </si>
  <si>
    <r>
      <t xml:space="preserve">Causa - Vulnerabilidades y amenazas
 </t>
    </r>
    <r>
      <rPr>
        <sz val="8"/>
        <color theme="1"/>
        <rFont val="Tahoma"/>
        <family val="2"/>
      </rPr>
      <t>(Factores Internos y Externos, Agente Generador)</t>
    </r>
  </si>
  <si>
    <r>
      <t xml:space="preserve">Consecuencias
</t>
    </r>
    <r>
      <rPr>
        <sz val="8"/>
        <color theme="1"/>
        <rFont val="Tahoma"/>
        <family val="2"/>
      </rPr>
      <t>(Lo que podría ocasionar…)</t>
    </r>
  </si>
  <si>
    <r>
      <t xml:space="preserve">Probabilidad o Frecuencia
</t>
    </r>
    <r>
      <rPr>
        <sz val="8"/>
        <color theme="1"/>
        <rFont val="Tahoma"/>
        <family val="2"/>
      </rPr>
      <t>(Sobre las causas)</t>
    </r>
  </si>
  <si>
    <r>
      <t xml:space="preserve">Impacto
</t>
    </r>
    <r>
      <rPr>
        <sz val="8"/>
        <color theme="1"/>
        <rFont val="Tahoma"/>
        <family val="2"/>
      </rPr>
      <t>(Sobre las consecuencias)</t>
    </r>
  </si>
  <si>
    <r>
      <t xml:space="preserve">Total Nivel de Exposición
</t>
    </r>
    <r>
      <rPr>
        <sz val="8"/>
        <color theme="1"/>
        <rFont val="Tahoma"/>
        <family val="2"/>
      </rPr>
      <t>(F x I)</t>
    </r>
  </si>
  <si>
    <r>
      <t xml:space="preserve">Total nivel de exposición residual
</t>
    </r>
    <r>
      <rPr>
        <sz val="8"/>
        <color theme="1"/>
        <rFont val="Tahoma"/>
        <family val="2"/>
      </rPr>
      <t>(F' x I')</t>
    </r>
  </si>
  <si>
    <t>Debido a factores como: desconocimiento o incumplimiento de los lineamientos internos definidos para la generación de propuestas,  cambios de ultimo momento o errores por parte del cliente frente a la propuesta aprobada inicialmente, falta de control sobre normatividades de entes de control externos que obstaculizan el desarrollo administrativo y contractual y generan inhabilidad para la adquisición de bienes y servicios pactados en el marco  contrataciones interadministrativas durante el periodo que dicha normatividad se encuentre vigente o debido al incumplimiento por parte de los clientes en el envío de requerimientos, de materiales de emisión para el canal o para medios, o de las aprobaciones de la documentación o materiales audiovisuales enviados puede ocasionarse el incumplimiento de los servicios o productos pactados con el cliente y como consecuencia pérdida de ingresos por parte de Canal Capital, perdida de credibilidad en la imagen institucional, pérdida de clientes, reprocesos en la adecuación del material a emitir o investigaciones y hallazgos de las entidades de control..</t>
  </si>
  <si>
    <t>El líder de proyectos estratégicos
Profesional de ventas y mercadeo realizan la socialización de los lineamientos vigentes del área de ventas y mercadeo a los funcionarios (a través de la inducción) y/o contratistas (a través de reuniones de trabajo o correo electrónico) vinculados al canal, esto se realiza de manera permanentemente (mínimo una vez al año)</t>
  </si>
  <si>
    <t>Líder de proyectos estratégicos
Profesional de ventas y mercadeo</t>
  </si>
  <si>
    <t>Numero de espacios de socialización realizados en la vigencia</t>
  </si>
  <si>
    <r>
      <rPr>
        <b/>
        <sz val="8"/>
        <color theme="1"/>
        <rFont val="Tahoma"/>
        <family val="2"/>
      </rPr>
      <t xml:space="preserve">Reporte Comercialización: </t>
    </r>
    <r>
      <rPr>
        <sz val="8"/>
        <color theme="1"/>
        <rFont val="Tahoma"/>
        <family val="2"/>
      </rPr>
      <t xml:space="preserve">Se cuenta con los soportes de la realización de los controles en relación con:
1. MCOM-FT-019 SEGUIMIENTO A LA GESTION COMERCIAL Y MERCADEO
2. Reuniones de trafico con gerencia "Tráfico Comunicación Pública"
3.Seguimiento de Plan de acción - Proyectos Estratégicos 2022
</t>
    </r>
    <r>
      <rPr>
        <b/>
        <sz val="8"/>
        <color theme="1"/>
        <rFont val="Tahoma"/>
        <family val="2"/>
      </rPr>
      <t xml:space="preserve">
Análisis OCI: </t>
    </r>
    <r>
      <rPr>
        <sz val="8"/>
        <color theme="1"/>
        <rFont val="Tahoma"/>
        <family val="2"/>
      </rPr>
      <t>De acuerdo con lo establecido en la actividad de control, se verifican los soportes del seguimiento a la comercialización y reuniones de Tráfico. Sin embargo, no se observa soporte de la socialización de los lineamientos vigentes del área de ventas y mercadeo a los funcionarios (a través de la inducción). Se observa la socialización (dos correos) de los documentos del proceso de Comercialización. Se recomienda tener en cuenta la coherencia entre la actividad de control y el soporte establecido. Teniendo en cuenta el plazo establecido para la actividad y el reporte de avance realizado, se califica</t>
    </r>
    <r>
      <rPr>
        <b/>
        <sz val="8"/>
        <color theme="1"/>
        <rFont val="Tahoma"/>
        <family val="2"/>
      </rPr>
      <t xml:space="preserve"> "En Proceso".</t>
    </r>
  </si>
  <si>
    <r>
      <rPr>
        <b/>
        <sz val="8"/>
        <color theme="1"/>
        <rFont val="Tahoma"/>
        <family val="2"/>
      </rPr>
      <t>Reporte Comercialización:</t>
    </r>
    <r>
      <rPr>
        <sz val="8"/>
        <color theme="1"/>
        <rFont val="Tahoma"/>
        <family val="2"/>
      </rPr>
      <t xml:space="preserve">  Se cuenta con el control de entregables de los contratos realizada por el equipo, información compilando en el documento adjunto
</t>
    </r>
    <r>
      <rPr>
        <b/>
        <sz val="8"/>
        <color theme="1"/>
        <rFont val="Tahoma"/>
        <family val="2"/>
      </rPr>
      <t xml:space="preserve">
Análisis OCI: S</t>
    </r>
    <r>
      <rPr>
        <sz val="8"/>
        <color theme="1"/>
        <rFont val="Tahoma"/>
        <family val="2"/>
      </rPr>
      <t>e verifican soportes de seguimiento de 3 contratos interadministrativos (Secretaría de Educación, Idartes y Fondo Financiero Distrital de Salud), así como los listados de ejecución de actividades de cada uno de estos. No es posible identificar si son los únicos contratos en ejecución. Teniendo en cuenta el plazo establecido para la actividad y el reporte de avance realizado, se califica</t>
    </r>
    <r>
      <rPr>
        <b/>
        <sz val="8"/>
        <color theme="1"/>
        <rFont val="Tahoma"/>
        <family val="2"/>
      </rPr>
      <t xml:space="preserve"> "En Proceso".</t>
    </r>
  </si>
  <si>
    <t>Cada vez que se requiera el  equipo de comunicación pública o negocios estratégico establece las alarmas en las mesas de trabajo en las reuniones realizadas con la gerencia, la dirección operativa y la secretaria general, según aplique</t>
  </si>
  <si>
    <t>Ayuda de memoria (actas, presentaciones, correos electrónicos o herramientas de Excel, entre otros y según aplique) empleada por la dirección operativa, la secretaria general o la gerencia.</t>
  </si>
  <si>
    <t>Numero de Ayuda de memoria (actas, presentaciones, correos electrónicos o herramientas de Excel, entre otros y según aplique)</t>
  </si>
  <si>
    <r>
      <rPr>
        <b/>
        <sz val="8"/>
        <color theme="1"/>
        <rFont val="Tahoma"/>
        <family val="2"/>
      </rPr>
      <t>Reporte Comercialización:</t>
    </r>
    <r>
      <rPr>
        <sz val="8"/>
        <color theme="1"/>
        <rFont val="Tahoma"/>
        <family val="2"/>
      </rPr>
      <t xml:space="preserve">  Se cuenta con los soportes de la realización de los controles en relación con:
1. MCOM-FT-019 SEGUIMIENTO A LA GESTION COMERCIAL Y MERCADEO
2. Reuniones de trafico con gerencia "Tráfico Comunicación Pública"
3.Seguimiento de Plan de acción - Proyectos Estratégicos 2022
4. y control de entregables de los contratos 
</t>
    </r>
    <r>
      <rPr>
        <b/>
        <sz val="8"/>
        <color theme="1"/>
        <rFont val="Tahoma"/>
        <family val="2"/>
      </rPr>
      <t xml:space="preserve">
Análisis OCI: </t>
    </r>
    <r>
      <rPr>
        <sz val="8"/>
        <color theme="1"/>
        <rFont val="Tahoma"/>
        <family val="2"/>
      </rPr>
      <t>De acuerdo con lo establecido en la actividad de control, se verifican los soportes del seguimiento a la comercialización y reuniones de Tráfico. Así como el listado de entregables de 3 contratos interadministrativos (Secretaría de Educación, Idartes y Fondo Financiero Distrital de Salud) y su respectivo seguimiento. No es posible identificar si son los únicos contratos en ejecución. Teniendo en cuenta el plazo establecido para la actividad y el reporte de avance realizado, se califica "En Proceso".</t>
    </r>
  </si>
  <si>
    <t>1. La solicitud de difusión y/o publicación se gestiona a destiempo. 
 2. La información suministrada para la difusión y/o publicación presente errores de forma que no se detecten por parte del área de comunicaciones ni por el área requirente.
3. No se aplica de manera adecuada el flujo de trabajo de comunicaciones.</t>
  </si>
  <si>
    <t>1. cronogramas y hojas de vida de los mantenimientos realizados en la carpeta MECN-RG-001 - Mantenimientos Preventivos.</t>
  </si>
  <si>
    <t>Realizar monitoreo de la señal de programa y sus retornos, derivado de ello realizar el reporte de fallas en formato en caso de que estas se presenten.
En los casos en que no presenten fallas se deja constancia en el "MECN-FT-047 REGISTRO - MONITOREO SENAL FUERA DEL AIRE" en la pestaña "registro mensual señal fuera del aire".
Este formato es diligenciado por los ingenieros del master y producción y el seguimiento es realizado por el ingeniero de apoyo de la coordinación técnica.
En los casos en que se presenten fallas los ingenieros activan  los protocolos de contingencia establecidos, según corresponda.</t>
  </si>
  <si>
    <t>1. formato *MECN-FT-047 REGISTRO - MONITOREO SENAL FUERA DEL AIRE 2021" en la carpeta MECN-RG-001 - Monitoreo de la señal - 2022</t>
  </si>
  <si>
    <r>
      <t xml:space="preserve">Reporte Coord. Técnica: </t>
    </r>
    <r>
      <rPr>
        <sz val="8"/>
        <rFont val="Tahoma"/>
        <family val="2"/>
      </rPr>
      <t>Teniendo en cuenta que el seguimiento para este control es semestral, para este seguimiento aun no se ha ejecutado la actividad por parte de planeación</t>
    </r>
    <r>
      <rPr>
        <b/>
        <sz val="8"/>
        <rFont val="Tahoma"/>
        <family val="2"/>
      </rPr>
      <t xml:space="preserve">.
Análisis OCI: </t>
    </r>
    <r>
      <rPr>
        <sz val="8"/>
        <rFont val="Tahoma"/>
        <family val="2"/>
      </rPr>
      <t xml:space="preserve">Teniendo en cuenta lo indicado por el área, así como las fechas de ejecución la acción se califica con alerta </t>
    </r>
    <r>
      <rPr>
        <b/>
        <sz val="8"/>
        <rFont val="Tahoma"/>
        <family val="2"/>
      </rPr>
      <t>"Sin Iniciar"</t>
    </r>
    <r>
      <rPr>
        <sz val="8"/>
        <rFont val="Tahoma"/>
        <family val="2"/>
      </rPr>
      <t>; sin embargo, se recomienda al área remitir los soportes de ejecución de la actividad de la vigencia 2021 para verificación de la ejecución de lo formulado. De igual manera, se recomienda realizar la revisión de la redacción de controles que mitigan la materialización de los riesgos identificados de conformidad con lo establecido en la Guía de riesgos del DAFP como de las herramientas en materia de gestión del riesgo de Capital.</t>
    </r>
  </si>
  <si>
    <t xml:space="preserve">Correos electrónicos de socialización del documento EPLE-IN-004 PROTOCOLO PARA EL SUMINISTRO DE COMBUSTIBLE enviados al equipo de la coordinación técnica </t>
  </si>
  <si>
    <r>
      <t>1. Realizar boletines periódicos  (uno semestral)</t>
    </r>
    <r>
      <rPr>
        <sz val="8"/>
        <color rgb="FFFF0000"/>
        <rFont val="Tahoma"/>
        <family val="2"/>
      </rPr>
      <t xml:space="preserve"> </t>
    </r>
    <r>
      <rPr>
        <sz val="8"/>
        <color theme="1"/>
        <rFont val="Tahoma"/>
        <family val="2"/>
      </rPr>
      <t xml:space="preserve">sobre Tips de presupuesto y hacer su publicación en los medios de comunicación interna de la entidad.                                               </t>
    </r>
  </si>
  <si>
    <t>1. Conciliaciones con las áreas
2. Plan de cuentas 
3. Cronograma Subdirección Financiera</t>
  </si>
  <si>
    <r>
      <rPr>
        <b/>
        <sz val="8"/>
        <color theme="1"/>
        <rFont val="Tahoma"/>
        <family val="2"/>
      </rPr>
      <t>Reporte Subdirección Financiera:</t>
    </r>
    <r>
      <rPr>
        <sz val="8"/>
        <color theme="1"/>
        <rFont val="Tahoma"/>
        <family val="2"/>
      </rPr>
      <t xml:space="preserve">  1. Se envía conciliaciones con las áreas con corte a 30 de abril de 2022. Las conciliaciones de mayo se encuentran en proceso de elaboración. .
2. Las cuentas contables son revisadas periódicamente de acuerdo a lo establecido por la CGN. 
3. La Subdirección Financiera maneja un cronograma de los informes y reportes que deben ser presentados y enviados a los diferentes entes.
</t>
    </r>
    <r>
      <rPr>
        <b/>
        <sz val="8"/>
        <color theme="1"/>
        <rFont val="Tahoma"/>
        <family val="2"/>
      </rPr>
      <t xml:space="preserve">Análisis OCI: </t>
    </r>
    <r>
      <rPr>
        <sz val="8"/>
        <color theme="1"/>
        <rFont val="Tahoma"/>
        <family val="2"/>
      </rPr>
      <t>Se revisaron soportes de las actividades de control y se verificaron conciliaciones entre áreas desde enero hasta abril 2022, Un plan de cuentas y el cronograma de informes y reportes de la vigencia 2022. Se recomienda a la Subdirección, tener en cuenta los soportes establecidos, indicadores propuestos y las fechas de inicio y fin para elaborar los documentos que evidencian la ejecución de las actividades; ya que por ejemplo, se tiene propuesto 12 Balances de prueba mensuales con la respectiva revisión de cuentas y lo soportado por el área es el plan de cuentas con corte a junio 2022. Así mismo remiten soportes desde enero de 2022, pero las actividades tienen fecha de inicio octubre 2021. Teniendo en cuenta el plazo establecido para la actividad y el reporte de avance realizado, se califica "En Proceso".</t>
    </r>
  </si>
  <si>
    <r>
      <rPr>
        <b/>
        <sz val="8"/>
        <color theme="1"/>
        <rFont val="Tahoma"/>
        <family val="2"/>
      </rPr>
      <t xml:space="preserve">Reporte Subdirección Financiera: </t>
    </r>
    <r>
      <rPr>
        <sz val="8"/>
        <color theme="1"/>
        <rFont val="Tahoma"/>
        <family val="2"/>
      </rPr>
      <t xml:space="preserve">El 06 de enero de 2022 Se realizó divulgación mediante correo electrónico se divulgo la Resolución 154 de 2021 por la cual se liquida el presupuesto de rentas e ingresos y de gastos e inversión de Canal Capital para la vigencia fiscal comprendida entre el 1 de enero y el 31 de diciembre de 2022. Así mismo, una vez efectuado el ajuste presupuestal por cierre fiscal, se comunico mediante memorando 367 de 29 de abril el presupuesto definitivo a todas las áreas del Canal.
</t>
    </r>
    <r>
      <rPr>
        <b/>
        <sz val="8"/>
        <color theme="1"/>
        <rFont val="Tahoma"/>
        <family val="2"/>
      </rPr>
      <t>Análisis OCI:</t>
    </r>
    <r>
      <rPr>
        <sz val="8"/>
        <color theme="1"/>
        <rFont val="Tahoma"/>
        <family val="2"/>
      </rPr>
      <t xml:space="preserve"> De acuerdo con lo establecido en la actividad de control, se verifica la comunicación relacionada con el presupuesto definitivo para la vigencia 2022, dirigida a la Gerencia y líderes de proceso. Teniendo en cuenta el avance realizado, se califica</t>
    </r>
    <r>
      <rPr>
        <b/>
        <sz val="8"/>
        <color theme="1"/>
        <rFont val="Tahoma"/>
        <family val="2"/>
      </rPr>
      <t xml:space="preserve"> "Terminada".</t>
    </r>
  </si>
  <si>
    <r>
      <rPr>
        <b/>
        <sz val="8"/>
        <color theme="1"/>
        <rFont val="Tahoma"/>
        <family val="2"/>
      </rPr>
      <t xml:space="preserve">Reporte Subdirección Financiera: </t>
    </r>
    <r>
      <rPr>
        <sz val="8"/>
        <color theme="1"/>
        <rFont val="Tahoma"/>
        <family val="2"/>
      </rPr>
      <t xml:space="preserve">1. Durante la segunda vigencia 2021 se recibió por parte la de oficina de Sistemas la información del protocolo de seguridad.
</t>
    </r>
    <r>
      <rPr>
        <b/>
        <sz val="8"/>
        <color theme="1"/>
        <rFont val="Tahoma"/>
        <family val="2"/>
      </rPr>
      <t xml:space="preserve">Análisis OCI: </t>
    </r>
    <r>
      <rPr>
        <sz val="8"/>
        <color theme="1"/>
        <rFont val="Tahoma"/>
        <family val="2"/>
      </rPr>
      <t>De acuerdo con lo establecido en la actividad de control, se verificó correo con el seguimiento semestral (diciembre 2021), realizados a los protocolos de seguridad informática de la Tesorería. Teniendo en cuenta el plazo establecido para la actividad y el reporte de avance realizado, se califica</t>
    </r>
    <r>
      <rPr>
        <b/>
        <sz val="8"/>
        <color theme="1"/>
        <rFont val="Tahoma"/>
        <family val="2"/>
      </rPr>
      <t xml:space="preserve"> "En Proceso".</t>
    </r>
  </si>
  <si>
    <r>
      <t xml:space="preserve">Reporte G. Documental: </t>
    </r>
    <r>
      <rPr>
        <sz val="8"/>
        <color theme="1"/>
        <rFont val="Tahoma"/>
        <family val="2"/>
      </rPr>
      <t xml:space="preserve">El documento se actualizo el 06 de octubre de 2021 en logos institucionales, en normatividad y algunos cambios de los procedimientos. Actualmente nos encontramos en la elaboración del diagnostico integral de archivos para dar cumplimiento a la actualización del mismo.
</t>
    </r>
    <r>
      <rPr>
        <b/>
        <sz val="8"/>
        <color theme="1"/>
        <rFont val="Tahoma"/>
        <family val="2"/>
      </rPr>
      <t xml:space="preserve">Análisis OCI: </t>
    </r>
    <r>
      <rPr>
        <sz val="8"/>
        <color theme="1"/>
        <rFont val="Tahoma"/>
        <family val="2"/>
      </rPr>
      <t xml:space="preserve">Teniendo en cuenta lo indicado por el área, así como los soportes entregados por el área, se actualizó el documento "Manual de gestión Documental" y en proceso de actualización. De conformidad con lo anterior, se califica la acción </t>
    </r>
    <r>
      <rPr>
        <b/>
        <sz val="8"/>
        <color theme="1"/>
        <rFont val="Tahoma"/>
        <family val="2"/>
      </rPr>
      <t>"En Proceso"</t>
    </r>
    <r>
      <rPr>
        <sz val="8"/>
        <color theme="1"/>
        <rFont val="Tahoma"/>
        <family val="2"/>
      </rPr>
      <t xml:space="preserve"> y se recomienda al área realizar verificaciones periódicas sobre lo formulado en el mapa, al igual que la redacción de los controles adecuando los lineamientos de la Guía de riesgos del DAFP, así como de las herramientas de Gestión del riesgo de Capital.</t>
    </r>
  </si>
  <si>
    <r>
      <t xml:space="preserve">Reporte G. Documental: </t>
    </r>
    <r>
      <rPr>
        <sz val="8"/>
        <color theme="1"/>
        <rFont val="Tahoma"/>
        <family val="2"/>
      </rPr>
      <t xml:space="preserve">La AGRI-GD-GU-002 GUÍA DE LINEAMIENTOS PARA EL USO Y ALMACENAMIENTO DE DOCUMENTOS DIGITALES Y/O ELECTRÓNICOS EN CANAL CAPITAL,, esta siendo actualizada e integrada con el documento AGRI-GD-GU-001 GUÍA DE DOCUMENTOS ELECTRÓNICOS, convirtirtiendose en el MANUAL PARA LA ORGANIZACIÓN Y ALMACENAMIENTO DE DOCUMENTOS DIGITALES Y/O ELECTRÓNICOS EN CANAL CAPITAL.
</t>
    </r>
    <r>
      <rPr>
        <b/>
        <sz val="8"/>
        <color theme="1"/>
        <rFont val="Tahoma"/>
        <family val="2"/>
      </rPr>
      <t xml:space="preserve">Análisis OCI: </t>
    </r>
    <r>
      <rPr>
        <sz val="8"/>
        <color theme="1"/>
        <rFont val="Tahoma"/>
        <family val="2"/>
      </rPr>
      <t xml:space="preserve">Teniendo en cuenta lo indicado por el área, así como de los soportes remitidos se califica la acción </t>
    </r>
    <r>
      <rPr>
        <b/>
        <sz val="8"/>
        <color theme="1"/>
        <rFont val="Tahoma"/>
        <family val="2"/>
      </rPr>
      <t xml:space="preserve">"En Proceso" </t>
    </r>
    <r>
      <rPr>
        <sz val="8"/>
        <color theme="1"/>
        <rFont val="Tahoma"/>
        <family val="2"/>
      </rPr>
      <t>y se recomienda al área realizar verificaciones periódicas sobre lo formulado en el mapa, al igual que la redacción de los controles adecuando los lineamientos de la Guía de riesgos del DAFP, así como de las herramientas de Gestión del riesgo de Capital.</t>
    </r>
  </si>
  <si>
    <r>
      <t xml:space="preserve">Reporte G. Documental: </t>
    </r>
    <r>
      <rPr>
        <sz val="8"/>
        <color theme="1"/>
        <rFont val="Tahoma"/>
        <family val="2"/>
      </rPr>
      <t xml:space="preserve">Se realizó capacitación de biodeterioro el 03 de noviembre de 2021.
</t>
    </r>
    <r>
      <rPr>
        <b/>
        <sz val="8"/>
        <color theme="1"/>
        <rFont val="Tahoma"/>
        <family val="2"/>
      </rPr>
      <t xml:space="preserve">Análisis OCI: </t>
    </r>
    <r>
      <rPr>
        <sz val="8"/>
        <color theme="1"/>
        <rFont val="Tahoma"/>
        <family val="2"/>
      </rPr>
      <t xml:space="preserve">Se remiten los soportes de la capacitación adelantada en 2021, frente a lo cual, teniendo en cuenta la fecha de ejecución de las actividades de control se recomienda adelantar una nueva jornada de capacitación. De igual manera  recomienda al área realizar verificaciones periódicas sobre lo formulado en el mapa, al igual que la redacción de los controles adecuando los lineamientos de la Guía de riesgos del DAFP, así como de las herramientas de Gestión del riesgo de Capital.
Teniendo en cuenta lo anterior, se califica la acción </t>
    </r>
    <r>
      <rPr>
        <b/>
        <sz val="8"/>
        <color theme="1"/>
        <rFont val="Tahoma"/>
        <family val="2"/>
      </rPr>
      <t>"En Proceso"</t>
    </r>
    <r>
      <rPr>
        <sz val="8"/>
        <color theme="1"/>
        <rFont val="Tahoma"/>
        <family val="2"/>
      </rPr>
      <t>.</t>
    </r>
  </si>
  <si>
    <r>
      <t xml:space="preserve">Reporte G. Documental: </t>
    </r>
    <r>
      <rPr>
        <sz val="8"/>
        <color theme="1"/>
        <rFont val="Tahoma"/>
        <family val="2"/>
      </rPr>
      <t xml:space="preserve">El documento fue actualizado aprobado y socializado.
</t>
    </r>
    <r>
      <rPr>
        <b/>
        <sz val="8"/>
        <color theme="1"/>
        <rFont val="Tahoma"/>
        <family val="2"/>
      </rPr>
      <t xml:space="preserve">Análisis OCI: </t>
    </r>
    <r>
      <rPr>
        <sz val="8"/>
        <color theme="1"/>
        <rFont val="Tahoma"/>
        <family val="2"/>
      </rPr>
      <t xml:space="preserve">Se realiza la verificación de los soportes remitidos en los que se evidencia la actualización del documento en mención en febrero de 2022, así como la socialización mediante comunicado interno del 28 de abril de 2022 con lo que se da cumplimiento a lo formulado y se califica por ende, la acción con estado </t>
    </r>
    <r>
      <rPr>
        <b/>
        <sz val="8"/>
        <color theme="1"/>
        <rFont val="Tahoma"/>
        <family val="2"/>
      </rPr>
      <t xml:space="preserve">"Terminada". 
</t>
    </r>
    <r>
      <rPr>
        <sz val="8"/>
        <color theme="1"/>
        <rFont val="Tahoma"/>
        <family val="2"/>
      </rPr>
      <t xml:space="preserve">
De igual manera  recomienda al área realizar verificaciones periódicas sobre lo formulado en el mapa, al igual que la redacción de los controles adecuando los lineamientos de la Guía de riesgos del DAFP, así como de las herramientas de Gestión del riesgo de Capital.</t>
    </r>
  </si>
  <si>
    <r>
      <t xml:space="preserve">Reporte G. Documental: </t>
    </r>
    <r>
      <rPr>
        <sz val="8"/>
        <color theme="1"/>
        <rFont val="Tahoma"/>
        <family val="2"/>
      </rPr>
      <t>El documento de plan anual de transferencias y el procedimiento de transferencias primarias se encuentran actualizados, aprobados y socializados.</t>
    </r>
    <r>
      <rPr>
        <b/>
        <sz val="8"/>
        <color theme="1"/>
        <rFont val="Tahoma"/>
        <family val="2"/>
      </rPr>
      <t xml:space="preserve">
Análisis OCI: </t>
    </r>
    <r>
      <rPr>
        <sz val="8"/>
        <color theme="1"/>
        <rFont val="Tahoma"/>
        <family val="2"/>
      </rPr>
      <t xml:space="preserve">Se realiza la verificación de los soportes remitidos en los que se evidencia la actualización de los documentos en mención en abril de 2022, así como la socialización mediante comunicado interno del 13 de mayo de 2022 con lo que se da cumplimiento a lo formulado y se califica por ende, la acción con estado </t>
    </r>
    <r>
      <rPr>
        <b/>
        <sz val="8"/>
        <color theme="1"/>
        <rFont val="Tahoma"/>
        <family val="2"/>
      </rPr>
      <t xml:space="preserve">"Terminada". </t>
    </r>
    <r>
      <rPr>
        <sz val="8"/>
        <color theme="1"/>
        <rFont val="Tahoma"/>
        <family val="2"/>
      </rPr>
      <t xml:space="preserve">
De igual manera  recomienda al área realizar verificaciones periódicas sobre lo formulado en el mapa, al igual que la redacción de los controles adecuando los lineamientos de la Guía de riesgos del DAFP, así como de las herramientas de Gestión del riesgo de Capital.</t>
    </r>
  </si>
  <si>
    <t>Fallas en la planeación de la contratación requerida desde la definición de la necesidad que se presente satisfacer con la contratación; en la integración de los elementos jurídicos, técnicos y financieros requeridos para la identificación de los requisitos habilitantes; en la determinación de los factores ponderales; y en los procesos de verificación y evaluación</t>
  </si>
  <si>
    <t>1. Realizar socialización sobre la elaboración de estudios previos.                                                      2. Revisión de estudios previos y demás documentos que permitan identificar fallas en la planeación contractual y corregirlas previo  a la iniciación de procesos de selección.</t>
  </si>
  <si>
    <t xml:space="preserve">Verificar si el proceso de selección en razón de su cuantía debe ser de conocimiento del Comité de Contratación, para que emita concepto favorable o no sobre el mismo, siempre y cuando, el presupuesto sea igual o superior a 500 SMMLV conforme a lo previsto en la Resolución No. 147-2020.   </t>
  </si>
  <si>
    <t>Se anexan correos que dan cuenta de las convocatorias realizadas al comité de contratación para llevar ante el mismo, revisión y aprobación de los trámites contractuales que requerían su previa verificación.</t>
  </si>
  <si>
    <r>
      <rPr>
        <b/>
        <sz val="8"/>
        <color theme="1"/>
        <rFont val="Tahoma"/>
        <family val="2"/>
      </rPr>
      <t xml:space="preserve">Reporte Jurídica: </t>
    </r>
    <r>
      <rPr>
        <sz val="8"/>
        <color theme="1"/>
        <rFont val="Tahoma"/>
        <family val="2"/>
      </rPr>
      <t xml:space="preserve">Durante lo corrido de enero a mayo de 2022 no se han adelantado socializaciones sobre elaboración de estudios previos. 2. Se revisaron listados de chequeo de verificación de requisitos contractuales de cada uno de los procesos de selección adelantados.
</t>
    </r>
    <r>
      <rPr>
        <b/>
        <sz val="8"/>
        <color theme="1"/>
        <rFont val="Tahoma"/>
        <family val="2"/>
      </rPr>
      <t xml:space="preserve">Análisis OCI: </t>
    </r>
    <r>
      <rPr>
        <sz val="8"/>
        <color theme="1"/>
        <rFont val="Tahoma"/>
        <family val="2"/>
      </rPr>
      <t>Se sugiere al area revisar la formulación de la actividad de control y el soporte esperado toda vez que el mismo reporte de cuenta de listados de chequeo, por lo tanto dejar al manual de contratación como soporte no daría cuenta del cumplimiento de la actividad.  
No se aportan soportes que  den cuenta de la primera actividad de control Como lo es la socialización en sobre el manual de contratación. Asi las cosas se califica</t>
    </r>
    <r>
      <rPr>
        <b/>
        <sz val="8"/>
        <color theme="1"/>
        <rFont val="Tahoma"/>
        <family val="2"/>
      </rPr>
      <t xml:space="preserve"> "En Proceso".</t>
    </r>
  </si>
  <si>
    <t>Verificar que las garantías constituidas por los Contratistas cumplan con las exigencias de la Entidad, en caso contrario requerir las correcciones a que haya lugar.</t>
  </si>
  <si>
    <t>Actas de aprobación de las garantías.</t>
  </si>
  <si>
    <t>Profesional Universitaria Coordinación Jurídica</t>
  </si>
  <si>
    <t>Se anexa cuadro en Excel que contiene la información sobre los contratos en los cuales no se exigió la constitución de pólizas de acuerdo a lo señalado en los estudios previos y correos de aprobación de garantías-</t>
  </si>
  <si>
    <r>
      <rPr>
        <b/>
        <sz val="8"/>
        <color theme="1"/>
        <rFont val="Tahoma"/>
        <family val="2"/>
      </rPr>
      <t xml:space="preserve">Reporte Jurídica: </t>
    </r>
    <r>
      <rPr>
        <sz val="8"/>
        <color theme="1"/>
        <rFont val="Tahoma"/>
        <family val="2"/>
      </rPr>
      <t xml:space="preserve">De los 137 contratos celebrados entre enero y mayo de 2022, solamente en seis (6) contratos no se exigió la póliza correspondiente. 
</t>
    </r>
    <r>
      <rPr>
        <b/>
        <sz val="8"/>
        <color theme="1"/>
        <rFont val="Tahoma"/>
        <family val="2"/>
      </rPr>
      <t xml:space="preserve">Análisis OCI: </t>
    </r>
    <r>
      <rPr>
        <sz val="8"/>
        <color theme="1"/>
        <rFont val="Tahoma"/>
        <family val="2"/>
      </rPr>
      <t xml:space="preserve">Se recomienda al area verificar la formulación de la actividad de control y el soporte esperado. De los documentos aportados no se evidencian actas de aprobación. Por el contrario se da cuenta de las aprobaciones de las pólizas vía SECOP II. Se califica </t>
    </r>
    <r>
      <rPr>
        <b/>
        <sz val="8"/>
        <color theme="1"/>
        <rFont val="Tahoma"/>
        <family val="2"/>
      </rPr>
      <t>"En Proceso".</t>
    </r>
  </si>
  <si>
    <t>Ejecutar AGJC-CN-MN-001 MANUAL DE CONTRATACIÓN CAPÍTULO III ETAPA CONTRACTUAL  y Resolución 031-2019</t>
  </si>
  <si>
    <t xml:space="preserve">Realizar actividades de planeación adecuadas, ajustando los análisis del sector y sus componentes de mercado al momento de la contratación.
Ejecutar AGJC-CN-MN-001 MANUAL DE CONTRATACIÓN Capítulo II ETAPA PRECONTRACTUAL, Capitulo III ETAPA CONTRACTUAL y Resolución 031-2019 </t>
  </si>
  <si>
    <t xml:space="preserve">Se anexan copias de los certificados de Procuraduría, Contraloría, Policía Personería para efectos de establecer que los futuros contratistas no están incursos en inhabilidades o incompatibilidades que no les sean permitidos ser contratados. </t>
  </si>
  <si>
    <t>Deficiencias en  el procedimiento de liquidación de los contratos o convenios</t>
  </si>
  <si>
    <t>Ejecutar AGJC-CN-MN-001 MANUAL DE CONTRATACIÓN ETAPA POSCONTRACTUAL y Resolución 031-2019</t>
  </si>
  <si>
    <t xml:space="preserve">Se anexa en formato Excel estado de liquidaciones a corte 27 de mayo de 2022 y algunas actas de liquidación acompañadas de sus respectos informes o certificaciones de cierre contractual. </t>
  </si>
  <si>
    <r>
      <rPr>
        <b/>
        <sz val="8"/>
        <color theme="1"/>
        <rFont val="Tahoma"/>
        <family val="2"/>
      </rPr>
      <t xml:space="preserve">Reporte Jurídica: </t>
    </r>
    <r>
      <rPr>
        <sz val="8"/>
        <color theme="1"/>
        <rFont val="Tahoma"/>
        <family val="2"/>
      </rPr>
      <t xml:space="preserve">En atención a que en algunos contratos se ha pactado adelantar el trámite de liquidación, para llevar a cabo ese trámite se requiere que por parte de la supervisión de cada uno de los contratos, la entrega del informe final de supervisión o certificación de cierre contractual.
 </t>
    </r>
    <r>
      <rPr>
        <b/>
        <sz val="8"/>
        <color theme="1"/>
        <rFont val="Tahoma"/>
        <family val="2"/>
      </rPr>
      <t xml:space="preserve">Análisis OCI: </t>
    </r>
    <r>
      <rPr>
        <sz val="8"/>
        <color theme="1"/>
        <rFont val="Tahoma"/>
        <family val="2"/>
      </rPr>
      <t xml:space="preserve">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 </t>
    </r>
    <r>
      <rPr>
        <b/>
        <sz val="8"/>
        <color theme="1"/>
        <rFont val="Tahoma"/>
        <family val="2"/>
      </rPr>
      <t>"En Proceso".</t>
    </r>
  </si>
  <si>
    <t>1. Socialización de Boletín de la plataforma estratégica de la entidad, e información consolidada de la jornada de planeación estratégica. 
 2. Versiones 1 y 2 del PAI y versiones iniciales del PAAC y el PFI y correos de gestión. 
 3. Informe de seguimiento en la ruta de la intranet: Inicio &gt; MIPG &gt; 2. Direccionamiento estratégico y Planeación &gt; 2.1 Planeación Institucional &gt; Plan de acción institucional &gt; 2022 &gt; Seguimientos y presentación y acta (en borrador) del primer CIGD del año 2022. 
 4. Correos electrónicos con los lineamientos generales sobre la formulación de los planes institucionales y documento con los lineamientos generales.</t>
  </si>
  <si>
    <t>1. Soportes de información relacionada con la ejecución de los proyectos de inversión a cargo de los diferentes responsables y agendas de las reuniones. 
 2. Correos electrónicos de gestión de información del proyecto de inversión 7505</t>
  </si>
  <si>
    <t>Coordinación de producción
Profesional universitario de producción
Líder de cultura, ciudadanía y educación
Líder del digital</t>
  </si>
  <si>
    <t xml:space="preserve">El equipo de productores de contenido establecen dentro de los anexos técnicos las obligaciones relacionados con el cumplimiento de parámetros técnicos y que deben trascender al cronograma de ejecución. </t>
  </si>
  <si>
    <t>1. Socializar el procedimiento a todas las áreas de la entidad cada vez que se realicen las capacitaciones a los colaboradores de a entidad o cuando se presente un cambio en el procedimiento. 
2. Solicitar el ajuste en la página web de la sección de "defensoría de las audiencias" en lo referente con los criterios a tener en cuenta para utilizar dicho espacio de comunicación, g cada vez que se presente un cambio en este espacio y/o con las personas que intervienen en el. 
3.Publicar mensajes en los canales de comunicación internos (intranet y correo institucional) sobre los distintos tipos de canales de atención a la ciudadanía disponibles en el Canal.</t>
  </si>
  <si>
    <r>
      <rPr>
        <b/>
        <sz val="8"/>
        <color theme="1"/>
        <rFont val="Tahoma"/>
        <family val="2"/>
      </rPr>
      <t xml:space="preserve">Reporte At. Ciudadano: </t>
    </r>
    <r>
      <rPr>
        <sz val="8"/>
        <color theme="1"/>
        <rFont val="Tahoma"/>
        <family val="2"/>
      </rPr>
      <t xml:space="preserve">1. No se han realizado cambios en el procedimiento ni se han realizado capacitaciones a los servidores, sin embargo se hizo por correo electrónico un recordatorio a algunas áreas para que apliquen el procedimiento. 2. Respecto al punto dos, esto ya fue realizado con anterioridad. 3. Se publicó por el boletín de comunicaciones los canales de atención que tiene la entidad.
</t>
    </r>
    <r>
      <rPr>
        <b/>
        <sz val="8"/>
        <color theme="1"/>
        <rFont val="Tahoma"/>
        <family val="2"/>
      </rPr>
      <t xml:space="preserve">Análisis OCI: </t>
    </r>
    <r>
      <rPr>
        <sz val="8"/>
        <color theme="1"/>
        <rFont val="Tahoma"/>
        <family val="2"/>
      </rPr>
      <t xml:space="preserve">Teniendo en cuenta lo indicado por el área, así como revisados los soportes remitidos se evidencia el Boletín No.15 del 18 de mayo de 2022 y el correo de socialización del procedimiento al área de Programación con el fin de dar cumplimiento al procedimiento establecido. 
Teniendo en cuenta lo anterior, se califica la acción </t>
    </r>
    <r>
      <rPr>
        <b/>
        <sz val="8"/>
        <color theme="1"/>
        <rFont val="Tahoma"/>
        <family val="2"/>
      </rPr>
      <t>"En Proceso"</t>
    </r>
    <r>
      <rPr>
        <sz val="8"/>
        <color theme="1"/>
        <rFont val="Tahoma"/>
        <family val="2"/>
      </rPr>
      <t xml:space="preserve">; de igual manera, se recomienda adelantar ejercicios periódicos de revisión de lo formulado en el mapa de riesgos y efectuar ajustes sobre la redacción de los controles de conformidad con lo establecido por el DAFP y demás herramientas establecidas en Capital en materia de gestión de riesgos. </t>
    </r>
  </si>
  <si>
    <r>
      <t xml:space="preserve">Reporte At. Ciudadano: </t>
    </r>
    <r>
      <rPr>
        <sz val="8"/>
        <color theme="1"/>
        <rFont val="Tahoma"/>
        <family val="2"/>
      </rPr>
      <t xml:space="preserve">1. Se remite correo a Dirección Operativa teniendo en cuenta que es el área que recibe el mayor número de peticiones. 2. Se diligencia el cuadro de control de PQRS y se lleva control de las respuestas. A la fecha se han recibido 210 peticiones de las cuales se han resuelto 202 dentro de los términos establecidos por la Ley.
</t>
    </r>
    <r>
      <rPr>
        <b/>
        <sz val="8"/>
        <color theme="1"/>
        <rFont val="Tahoma"/>
        <family val="2"/>
      </rPr>
      <t xml:space="preserve">Análisis OCI: </t>
    </r>
    <r>
      <rPr>
        <sz val="8"/>
        <color theme="1"/>
        <rFont val="Tahoma"/>
        <family val="2"/>
      </rPr>
      <t xml:space="preserve">Teniendo en cuenta lo identificado frente a las acciones de control establecidas, se realiza la verificación de los soportes remitidos en los que se evidencia la herramienta de seguimiento de PQRS, así como dos (2) correos a la Dirección Operativa con el seguimiento de las PQRS pendientes por respuesta con fechas del 18 y 24 de mayo de 2022. </t>
    </r>
    <r>
      <rPr>
        <b/>
        <sz val="8"/>
        <color theme="1"/>
        <rFont val="Tahoma"/>
        <family val="2"/>
      </rPr>
      <t xml:space="preserve">
</t>
    </r>
    <r>
      <rPr>
        <sz val="8"/>
        <color theme="1"/>
        <rFont val="Tahoma"/>
        <family val="2"/>
      </rPr>
      <t xml:space="preserve">Teniendo en cuenta lo anterior, se califica la acción </t>
    </r>
    <r>
      <rPr>
        <b/>
        <sz val="8"/>
        <color theme="1"/>
        <rFont val="Tahoma"/>
        <family val="2"/>
      </rPr>
      <t>"En Proceso"</t>
    </r>
    <r>
      <rPr>
        <sz val="8"/>
        <color theme="1"/>
        <rFont val="Tahoma"/>
        <family val="2"/>
      </rPr>
      <t xml:space="preserve">; de igual manera, se recomienda adelantar ejercicios periódicos de revisión de lo formulado en el mapa de riesgos y efectuar ajustes sobre la redacción de los controles de conformidad con lo establecido por el DAFP y demás herramientas establecidas en Capital en materia de gestión de riesgos. </t>
    </r>
  </si>
  <si>
    <t xml:space="preserve">2. Actividades de comunicación interna (boletines institucionales, charlas internas, vídeos propios o externos entre otros) sobre el uso de los equipos electrónicos </t>
  </si>
  <si>
    <t xml:space="preserve">Acta de reunión del CICCI 
Formato de plan anual de auditoria </t>
  </si>
  <si>
    <r>
      <t xml:space="preserve">Reporte OCI: </t>
    </r>
    <r>
      <rPr>
        <sz val="8"/>
        <color theme="1"/>
        <rFont val="Tahoma"/>
        <family val="2"/>
      </rPr>
      <t>Se cuenta con las actas de comité institucional de coordinación de control interno en del primer semestre de la vigencia. Igualmente se cuenta con el seguimiento al plan anual de auditoria con corte al primer trimestre de 2022. Por lo cual se califica la acción</t>
    </r>
    <r>
      <rPr>
        <b/>
        <sz val="8"/>
        <color theme="1"/>
        <rFont val="Tahoma"/>
        <family val="2"/>
      </rPr>
      <t xml:space="preserve"> "En Proceso"</t>
    </r>
    <r>
      <rPr>
        <sz val="8"/>
        <color theme="1"/>
        <rFont val="Tahoma"/>
        <family val="2"/>
      </rPr>
      <t>.</t>
    </r>
  </si>
  <si>
    <r>
      <rPr>
        <b/>
        <sz val="8"/>
        <rFont val="Tahoma"/>
        <family val="2"/>
      </rPr>
      <t>4.</t>
    </r>
    <r>
      <rPr>
        <sz val="8"/>
        <rFont val="Tahoma"/>
        <family val="2"/>
      </rPr>
      <t xml:space="preserve"> Realizar seguimientos periódicos a las actividades programadas en el Plan Anual de Auditoría de la vigencia.</t>
    </r>
  </si>
  <si>
    <t>El equipo de la Oficina de Control Interno verifica las radicaciones asignadas [A la Oficina de Control Interno] en la ventanilla única de radicación de conformidad con los lineamientos establecidos en el  "CCSE-IN-001 - Instructivo para la atención de requerimientos a entes externos de control" mediante el seguimiento periódico a las radicaciones adelantadas y posterior socialización de los resultados obtenidos.</t>
  </si>
  <si>
    <t xml:space="preserve">Herramienta para el seguimiento a las actividades de la oficina de control interno </t>
  </si>
  <si>
    <r>
      <rPr>
        <b/>
        <sz val="8"/>
        <color theme="1"/>
        <rFont val="Tahoma"/>
        <family val="2"/>
      </rPr>
      <t>Reporte OCI:</t>
    </r>
    <r>
      <rPr>
        <sz val="8"/>
        <color theme="1"/>
        <rFont val="Tahoma"/>
        <family val="2"/>
      </rPr>
      <t xml:space="preserve"> Se cuenta con el plan de fomento de la cultura del autocontrol el cual se viene desarrollando. También se cuenta con el soporte del seguimiento a las actividades de la oficina en el marco de la reuniones periódicas del equipo. Quedan pendientes las actividades y soportes de los numerales 3 y 4. Teniendo en cuenta lo anterior, se califica la acción </t>
    </r>
    <r>
      <rPr>
        <b/>
        <sz val="8"/>
        <color theme="1"/>
        <rFont val="Tahoma"/>
        <family val="2"/>
      </rPr>
      <t>"En Proceso".</t>
    </r>
  </si>
  <si>
    <t>El Jefe de la Oficina de Control Interno verifica que el equipo de la OCI entregue los informes de resultado de evaluación(es) y seguimiento(s) cumpliendo los requisitos establecidos en el "CCSE-MN-001 MANUAL DE AUDITORÍA INTERNA", aquellos que cumplan con las características serán firmados y remitidos a las partes interesadas para su conocimiento.</t>
  </si>
  <si>
    <t>Correos electrónicos de socialización del documento EPLE-IN-004 PROTOCOLO PARA EL SUMINISTRO DE COMBUSTIBLE enviados al equipo de la coordinación técnica</t>
  </si>
  <si>
    <t>Acta de reunión del 18 de febrero de 2022</t>
  </si>
  <si>
    <r>
      <rPr>
        <b/>
        <sz val="8"/>
        <color theme="1"/>
        <rFont val="Tahoma"/>
        <family val="2"/>
      </rPr>
      <t>Reporte Recursos Humanos:</t>
    </r>
    <r>
      <rPr>
        <sz val="8"/>
        <color theme="1"/>
        <rFont val="Tahoma"/>
        <family val="2"/>
      </rPr>
      <t xml:space="preserve"> Acta de reunión con el equipo de trabajo de Recursos Humanos y el proceso se encuentra en revisión.
</t>
    </r>
    <r>
      <rPr>
        <b/>
        <sz val="8"/>
        <color theme="1"/>
        <rFont val="Tahoma"/>
        <family val="2"/>
      </rPr>
      <t xml:space="preserve">Análisis OCI: </t>
    </r>
    <r>
      <rPr>
        <sz val="8"/>
        <color theme="1"/>
        <rFont val="Tahoma"/>
        <family val="2"/>
      </rPr>
      <t xml:space="preserve">De acuerdo a lo informado y al acta reportada se califica </t>
    </r>
    <r>
      <rPr>
        <b/>
        <sz val="8"/>
        <color theme="1"/>
        <rFont val="Tahoma"/>
        <family val="2"/>
      </rPr>
      <t xml:space="preserve">"En Proceso" </t>
    </r>
    <r>
      <rPr>
        <sz val="8"/>
        <color theme="1"/>
        <rFont val="Tahoma"/>
        <family val="2"/>
      </rPr>
      <t>de ejecución.</t>
    </r>
  </si>
  <si>
    <t>2. Evidencias o soportes ejecución de la acción</t>
  </si>
  <si>
    <r>
      <t xml:space="preserve">Reporte Planeación: </t>
    </r>
    <r>
      <rPr>
        <sz val="8"/>
        <rFont val="Tahoma"/>
        <family val="2"/>
      </rPr>
      <t xml:space="preserve">1. En el mes de marzo se realizó al socialización de la plataforma estratégica actualizada en el segundo semestre de 2021, en dicha publicación se presentan aspectos relevantes que permiten mayor recordación de los diferentes compromisos institucionales. De igual forma se llevó a cabo la jornada de planeación estratégica 2022 donde se evidenciaron diferentes aportes de las áreas frente a la misión, visión y objetivos estratégicos y adicionalmente los aportes a futuro en coherencia con el Plan de Acción de Institucional. 2. Entre los meses de enero y marzo se llevó a cabo la actualización del Plan de Acción Institucional generando una versión inicial y una versión 2 a partir del desarrollo de la jornada de planeación estratégica y las respectivas mesas de trabajo de concertación de acciones a partir de diferentes análisis y ajustes tanto propios como de las demás áreas, así mismo se llevó a cabo la actualización del PAAC 2022 y al PFI 2022. 3. Se realizó el informe de seguimiento del PAI el cual fue publicado en la intranet institucional, asi mismo se socializaron los resultados de la gestión del PAI en el CIGD del mes de abril. 4. En el proceso de seguimiento se presentaron los insumos y las directrices necesarias para lograr de forma exitosa el plan de acción institucional, de forma complementaria se abrió un espacio de asesoría para apoyar el reporte de actividades.
</t>
    </r>
    <r>
      <rPr>
        <b/>
        <sz val="8"/>
        <rFont val="Tahoma"/>
        <family val="2"/>
      </rPr>
      <t xml:space="preserve">
Análisis OCI</t>
    </r>
    <r>
      <rPr>
        <sz val="8"/>
        <rFont val="Tahoma"/>
        <family val="2"/>
      </rPr>
      <t xml:space="preserve">: El área de Planeación realizó las 4 acciones formuladas, sin embargo, es necesario actualizar el mapa de riesgos de gestión para la vigencia 2022, ya que las acciones propuestas en el mapa publicado en la intranet institucional tienen fecha de cumplimiento en diciembre de 2021, teniendo en cuenta lo anterior es necesario que en la actualización a realizarse en los proximos meses se defina un horizonte de tiempo más amplio. Sin embargo de cara al seguimiento se tendran en cuenta los soportes de las acciones adelantadas en la presente vigencia. 
Se actualizó la Planeación estratégica de la entidad mediante la Resolución interna 128 de 2021, la cual fue socializada en diciembre de 2021 y nuevamente en marzo de 2022.  
Se formuló el Plan de Acción Institucional  de la vigencia 2022, y se actualizó a su versión 2 el día 17/03/2022. Se formuló el Plan Anticorrupción y de Atención al ciudadano para la vigencia 2022 y se actualizó a su versión 1 el 31/01/2022. Se formuló el Plan de Fortalecimiento Institucional de la vigencia 2022, y se actualizó a su versión 2 el 17/03/2022. Los resultados de los seguimientos a los planes institucionales se socializaron al CIGD en el mes de abril de 2022.
Se remitió a los líderes de proceso el lineamiento para el reporte y actualización del Plan de Acción Institucional de Capital y monitoreo de riesgos. Por lo anterior el seguimiento a la ejecución de las acciones se califica  como </t>
    </r>
    <r>
      <rPr>
        <b/>
        <sz val="8"/>
        <rFont val="Tahoma"/>
        <family val="2"/>
      </rPr>
      <t>"Terminada"</t>
    </r>
  </si>
  <si>
    <r>
      <rPr>
        <b/>
        <sz val="8"/>
        <color theme="1"/>
        <rFont val="Tahoma"/>
        <family val="2"/>
      </rPr>
      <t>Reporte Planeación</t>
    </r>
    <r>
      <rPr>
        <sz val="8"/>
        <color theme="1"/>
        <rFont val="Tahoma"/>
        <family val="2"/>
      </rPr>
      <t xml:space="preserve">: Reporte de información de ejecución de los proyectos de inversión en el sistema SEGPLAN. Reportes de información de ejecución de los proyectos de inversión en el sistema SPI. Correos de reporte suministrados por las áreas reportantes. Soportes de solicitud de apoyo en solución de inconsistencias con el aplicativo SEGPLAN
</t>
    </r>
    <r>
      <rPr>
        <b/>
        <sz val="8"/>
        <color theme="1"/>
        <rFont val="Tahoma"/>
        <family val="2"/>
      </rPr>
      <t>Análisis OCI:</t>
    </r>
    <r>
      <rPr>
        <sz val="8"/>
        <color theme="1"/>
        <rFont val="Tahoma"/>
        <family val="2"/>
      </rPr>
      <t xml:space="preserve"> El área de Planeación realizó las 4 acciones de mejoramiento formuladas, sin embargo, es necesario actualizar el mapa de riesgos de gestión para la vigencia 2022, ya que las acciones propuestas en el mapa publicado en la intranet institucional tienen fecha de cumplimiento en diciembre de 2021, teniendo en cuenta lo anterior es necesario que en la actualización a realizarse en los proximos meses se defina un horizonte de tiempo más amplio. Sin embargo de cara al seguimiento se tendran en cuenta los soportes de las acciones adelantadas en la presente vigencia. 
</t>
    </r>
    <r>
      <rPr>
        <b/>
        <sz val="8"/>
        <color theme="1"/>
        <rFont val="Tahoma"/>
        <family val="2"/>
      </rPr>
      <t xml:space="preserve"> </t>
    </r>
    <r>
      <rPr>
        <sz val="8"/>
        <color theme="1"/>
        <rFont val="Tahoma"/>
        <family val="2"/>
      </rPr>
      <t xml:space="preserve">
Se ha solicitado durante los meses de enero a mayo de la vigencia 2022 a las áreas responsables de suministrar la información de los proyectos de inversión de Capital, la información necesaria para registrar en el sistema  SEGPLAN  y  el SPI.  Se remiten soportes de las solicitudes realizadas a la Secretaría Distrital de  Planeación, cuando se presentaron inconsistencias que debieron corregirse. Teniendo en cuenta lo anterior se califica la acción como </t>
    </r>
    <r>
      <rPr>
        <b/>
        <sz val="8"/>
        <color theme="1"/>
        <rFont val="Tahoma"/>
        <family val="2"/>
      </rPr>
      <t>"Terminada".</t>
    </r>
  </si>
  <si>
    <r>
      <rPr>
        <b/>
        <sz val="8"/>
        <color theme="1"/>
        <rFont val="Tahoma"/>
        <family val="2"/>
      </rPr>
      <t xml:space="preserve">Reporte Planeación: </t>
    </r>
    <r>
      <rPr>
        <sz val="8"/>
        <color theme="1"/>
        <rFont val="Tahoma"/>
        <family val="2"/>
      </rPr>
      <t xml:space="preserve">Esta actividad se llevará a cabo en el segundo semestre del año según lo planeado en el plan de fortalecimiento institucional.
</t>
    </r>
    <r>
      <rPr>
        <b/>
        <sz val="8"/>
        <color theme="1"/>
        <rFont val="Tahoma"/>
        <family val="2"/>
      </rPr>
      <t xml:space="preserve">Análisis OCI: </t>
    </r>
    <r>
      <rPr>
        <sz val="8"/>
        <color theme="1"/>
        <rFont val="Tahoma"/>
        <family val="2"/>
      </rPr>
      <t xml:space="preserve"> Es necesario actualizar el mapa de riesgos de gestión para la vigencia 2022, ya que las acciones propuestas en el mapa publicado en la intranet institucional tienen fecha de cumplimiento en diciembre de 2021, teniendo en cuenta lo anterior es necesario que en la actualización a realizarse en los proximos meses se defina un horizonte de tiempo más amplio. Conforme a lo indicado esta actividad se llevará a cabo durante el segundo semestre de la vigencia 2022.</t>
    </r>
    <r>
      <rPr>
        <b/>
        <sz val="8"/>
        <color theme="1"/>
        <rFont val="Tahoma"/>
        <family val="2"/>
      </rPr>
      <t xml:space="preserve">
</t>
    </r>
  </si>
  <si>
    <r>
      <rPr>
        <b/>
        <sz val="8"/>
        <color theme="1"/>
        <rFont val="Tahoma"/>
        <family val="2"/>
      </rPr>
      <t>Reporte Sistemas:</t>
    </r>
    <r>
      <rPr>
        <sz val="8"/>
        <color theme="1"/>
        <rFont val="Tahoma"/>
        <family val="2"/>
      </rPr>
      <t xml:space="preserve"> Durante el periodo del seguimiento se realizaron las siguientes actividades:
* Informe de seguridad desde la plataforma de antivirus bitdefender. 
* Se realizó monitoreo en el módulo de alertas y se encuentran una serie de eventos de desconexión.
* Se realizó la publicación del documento Indice_de_informacion_Clasificada_Reservada_2021 V2, en el botón de transparencia de la página web de la entidad.
* Se revisan y se toman medidas preventivas sobre vulnerabilidades reportadas en los  boletines de seguridad del CSIRPONAL y COLCERT. 
*Se realizo monitoreo en el módulo de alertas y se encuentran  eventos de seguridad los cuales han sido bloqueados."
</t>
    </r>
    <r>
      <rPr>
        <b/>
        <sz val="8"/>
        <color theme="1"/>
        <rFont val="Tahoma"/>
        <family val="2"/>
      </rPr>
      <t xml:space="preserve">
Análisis OCI:</t>
    </r>
    <r>
      <rPr>
        <sz val="8"/>
        <color theme="1"/>
        <rFont val="Tahoma"/>
        <family val="2"/>
      </rPr>
      <t xml:space="preserve"> El proceso reporta la ejecución de 5 controles  bajo la norma ISO27002. Teniendo en cuenta que la actividad se definió como realizar mantenimiento de la aplicación de los criterios definidos en la ISO 27002, se continuará evaluando su ejecución hasta la fecha definida 01/08/2022. Por lo anterior, la ejecución de las acciones de mejora se califican como </t>
    </r>
    <r>
      <rPr>
        <b/>
        <sz val="8"/>
        <color theme="1"/>
        <rFont val="Tahoma"/>
        <family val="2"/>
      </rPr>
      <t>"En Proceso".</t>
    </r>
  </si>
  <si>
    <r>
      <rPr>
        <b/>
        <sz val="8"/>
        <color theme="1"/>
        <rFont val="Tahoma"/>
        <family val="2"/>
      </rPr>
      <t>Reporte Sistemas:</t>
    </r>
    <r>
      <rPr>
        <sz val="8"/>
        <color theme="1"/>
        <rFont val="Tahoma"/>
        <family val="2"/>
      </rPr>
      <t xml:space="preserve">  Durante el periodo del seguimiento se realizaron las siguientes actividades:
* Se enviaron correos electrónicos al área de comunicaciones  sobre socializaciones de modalidades de MALWARE, SPAM, Phishing y medidas preventivas de seguridad de la información para mitigar riesgos sobre la data de la entidad
</t>
    </r>
    <r>
      <rPr>
        <b/>
        <sz val="8"/>
        <color theme="1"/>
        <rFont val="Tahoma"/>
        <family val="2"/>
      </rPr>
      <t xml:space="preserve">
Análisis OCI:</t>
    </r>
    <r>
      <rPr>
        <sz val="8"/>
        <color theme="1"/>
        <rFont val="Tahoma"/>
        <family val="2"/>
      </rPr>
      <t xml:space="preserve"> El proceso ha solicitado la divulgación de 5 piezas, o correos informativos con diferentes temas se seguridad de la información, hasta el momento no se evidencia la divulgación de una comunicación sobre el uso de los equipos electrónicos, se recomienda su ejecución conforme a la actividad definida. 
Teniendo en cuenta que la actividad está programada para finalizar el 01/08/2022, se califica como </t>
    </r>
    <r>
      <rPr>
        <b/>
        <sz val="8"/>
        <color theme="1"/>
        <rFont val="Tahoma"/>
        <family val="2"/>
      </rPr>
      <t>"En Proceso"</t>
    </r>
  </si>
  <si>
    <r>
      <rPr>
        <b/>
        <sz val="8"/>
        <color theme="1"/>
        <rFont val="Tahoma"/>
        <family val="2"/>
      </rPr>
      <t>Reporte Sistemas:</t>
    </r>
    <r>
      <rPr>
        <sz val="8"/>
        <color theme="1"/>
        <rFont val="Tahoma"/>
        <family val="2"/>
      </rPr>
      <t xml:space="preserve"> *En el mes de marzo se llevó a cabo la actualización del Plan de Gestión Integral de Residuos Peligrosos - PGIRESPEL, actualizando el cronograma de actividades para la vigencia 2022, las capacitaciones darán inicio a partir de mes de junio. 
*Mes a mes se han solicitado los registros de generación de RESPEL a los diferentes equipos de trabajo, como resultado se tienen los registros de reporte de generación de residuos peligrosos.
</t>
    </r>
    <r>
      <rPr>
        <b/>
        <sz val="8"/>
        <color theme="1"/>
        <rFont val="Tahoma"/>
        <family val="2"/>
      </rPr>
      <t xml:space="preserve">
Análisis OCI:</t>
    </r>
    <r>
      <rPr>
        <sz val="8"/>
        <color theme="1"/>
        <rFont val="Tahoma"/>
        <family val="2"/>
      </rPr>
      <t xml:space="preserve"> Conforme a las evidencias remitidas se evidencia que las acciones propuestas se encuentran en proceso de ejecución.
Teniendo en cuenta que la actividad está programada para finalizar el 01/08/2022, se califica como </t>
    </r>
    <r>
      <rPr>
        <b/>
        <sz val="8"/>
        <color theme="1"/>
        <rFont val="Tahoma"/>
        <family val="2"/>
      </rPr>
      <t>"En Proceso"</t>
    </r>
  </si>
  <si>
    <r>
      <rPr>
        <b/>
        <sz val="8"/>
        <color theme="1"/>
        <rFont val="Tahoma"/>
        <family val="2"/>
      </rPr>
      <t>Reporte Sistemas:</t>
    </r>
    <r>
      <rPr>
        <sz val="8"/>
        <color theme="1"/>
        <rFont val="Tahoma"/>
        <family val="2"/>
      </rPr>
      <t xml:space="preserve"> Durante el periodo del seguimiento se realizaron las siguientes actividades:
* Se enviaron correos electrónicos al área de comunicaciones  sobre socializaciones de modalidades de MALWARE, SPAM, Phishing y medidas preventivas de seguridad de la información para mitigar riesgos sobre la data de la entidad.
</t>
    </r>
    <r>
      <rPr>
        <b/>
        <sz val="8"/>
        <color theme="1"/>
        <rFont val="Tahoma"/>
        <family val="2"/>
      </rPr>
      <t xml:space="preserve">
Análisis OCI:</t>
    </r>
    <r>
      <rPr>
        <sz val="8"/>
        <color theme="1"/>
        <rFont val="Tahoma"/>
        <family val="2"/>
      </rPr>
      <t xml:space="preserve"> El proceso ha solicitado la divulgación de 5 piezas, o correos informativos con diferentes temas se seguridad de la información, hasta el momento no se evidencia la divulgación de una comunicación sobre el uso de los equipos electrónicos, se recomienda su ejecución conforme a la actividad definida. es importante tener en cuenta que la actividad se finaliza con la divulgación de la pieza a través de los mecanismos oficiales. 
Teniendo en cuenta que la actividad está programada para finalizar el 01/08/2022, se califica como </t>
    </r>
    <r>
      <rPr>
        <b/>
        <sz val="8"/>
        <color theme="1"/>
        <rFont val="Tahoma"/>
        <family val="2"/>
      </rPr>
      <t>"En Proceso"</t>
    </r>
  </si>
  <si>
    <r>
      <rPr>
        <b/>
        <sz val="8"/>
        <color theme="1"/>
        <rFont val="Tahoma"/>
        <family val="2"/>
      </rPr>
      <t>Reporte Sistemas</t>
    </r>
    <r>
      <rPr>
        <sz val="8"/>
        <color theme="1"/>
        <rFont val="Tahoma"/>
        <family val="2"/>
      </rPr>
      <t xml:space="preserve">: Durante el periodo del seguimiento se realizaron las siguientes actividades:
En el mes de abril se llevó a cabo la inspección al cuarto de almacenamiento temporal de residuos peligrosos y se remitieron las respectivas observaciones a los diferentes líderes de la entidad.
</t>
    </r>
    <r>
      <rPr>
        <b/>
        <sz val="8"/>
        <color theme="1"/>
        <rFont val="Tahoma"/>
        <family val="2"/>
      </rPr>
      <t xml:space="preserve">
Análisis OCI:</t>
    </r>
    <r>
      <rPr>
        <sz val="8"/>
        <color theme="1"/>
        <rFont val="Tahoma"/>
        <family val="2"/>
      </rPr>
      <t xml:space="preserve"> Conforme a los soportes  remitidos se evidencia un correo del área de Sistemas al área de Planeación, con el envío de un informe sobre la gestión de residuos peligrosos para el primer cuatrimestre de la vigencia 2022.
Teniendo en cuenta que la actividad está programada para finalizar el 01/08/2022, y se deben elaborar 2 informes de gestión se califica como </t>
    </r>
    <r>
      <rPr>
        <b/>
        <sz val="8"/>
        <color theme="1"/>
        <rFont val="Tahoma"/>
        <family val="2"/>
      </rPr>
      <t xml:space="preserve">"En Proceso"  </t>
    </r>
    <r>
      <rPr>
        <sz val="8"/>
        <color theme="1"/>
        <rFont val="Tahoma"/>
        <family val="2"/>
      </rPr>
      <t>y se recomienda a los responsables cargar los soportes del informe de gestión realizado, para poder verificar el cumplimiento de la actividad.</t>
    </r>
  </si>
  <si>
    <r>
      <rPr>
        <b/>
        <sz val="8"/>
        <color theme="1"/>
        <rFont val="Tahoma"/>
        <family val="2"/>
      </rPr>
      <t>Reporte Jurídica:</t>
    </r>
    <r>
      <rPr>
        <sz val="8"/>
        <color theme="1"/>
        <rFont val="Tahoma"/>
        <family val="2"/>
      </rPr>
      <t xml:space="preserve"> De acuerdo al Profesional de la Oficina de Planeación con respecto a las modificaciones del Plan Anual de Adquisiciones en el primer trimestre que a marzo 31 hubo 12 versiones del PPA publicado en el Secop, algunos cambios fueron los normales por contrataciones de menor tiempo ya que el PAA se programa anual y muchos contratos se dividen en dos o más de acuerdo con la disponibilidad de recursos, otros fueron por código de las naciones unidas, otros ajustes por modificación de valores en los rubros y ajustes por cambio en la denominación de los rubros inicialmente programados. Así mismo, en abril y mayo se hizo una modificación en cada mes, la cual corresponde a la actualización mensual del PAA.
</t>
    </r>
    <r>
      <rPr>
        <b/>
        <sz val="8"/>
        <color theme="1"/>
        <rFont val="Tahoma"/>
        <family val="2"/>
      </rPr>
      <t xml:space="preserve">Análisis OCI: </t>
    </r>
    <r>
      <rPr>
        <sz val="8"/>
        <color theme="1"/>
        <rFont val="Tahoma"/>
        <family val="2"/>
      </rPr>
      <t xml:space="preserve">Se remiten evidencias de la actividad numero 09 del procedimiento EPLE-PD-011 FORMULACIÓN, EVALUACIÓN Y SEGUIMIENTO AL PLAN ANUAL DE ADQUISICIONES. Sin embargo, hace falta la remisión del soporte del producto/salida de dicha actividad, es decir, las versiones del plan anual de adquisiciones. Se recomienda para el próximo seguimiento tener presente lo formulado en el procedimiento toda vez que esta ligado al riesgo identificado. De acuerdo a la fecha de la actividad  de control se califica  </t>
    </r>
    <r>
      <rPr>
        <b/>
        <sz val="8"/>
        <color theme="1"/>
        <rFont val="Tahoma"/>
        <family val="2"/>
      </rPr>
      <t xml:space="preserve">"En Proceso". </t>
    </r>
    <r>
      <rPr>
        <sz val="8"/>
        <color theme="1"/>
        <rFont val="Tahoma"/>
        <family val="2"/>
      </rPr>
      <t xml:space="preserve">
Así mismo es importante adelanta una revisión y ajustes del control establecido, porque no tiene una periodicidad establecida, un responsable y cuál es el resultado de su ejecuión. </t>
    </r>
  </si>
  <si>
    <r>
      <rPr>
        <b/>
        <sz val="8"/>
        <color theme="1"/>
        <rFont val="Tahoma"/>
        <family val="2"/>
      </rPr>
      <t xml:space="preserve">Reporte Jurídica: </t>
    </r>
    <r>
      <rPr>
        <sz val="8"/>
        <color theme="1"/>
        <rFont val="Tahoma"/>
        <family val="2"/>
      </rPr>
      <t xml:space="preserve">Cada vez que se recibe una solicitud de trámite contractual se verifica por los profesionales del derecho encargado de ello, de la revisión de la documentación que soporta tal trámite, incluyendo que la misma tenga la solicitud de certificado de disponibilidad presupuestal y el certificado de disponibilidad presupuestal, respectivamente.
</t>
    </r>
    <r>
      <rPr>
        <b/>
        <sz val="8"/>
        <color theme="1"/>
        <rFont val="Tahoma"/>
        <family val="2"/>
      </rPr>
      <t xml:space="preserve">Análisis OCI: </t>
    </r>
    <r>
      <rPr>
        <sz val="8"/>
        <color theme="1"/>
        <rFont val="Tahoma"/>
        <family val="2"/>
      </rPr>
      <t xml:space="preserve">En atención a lo reportado y a los documentos remitidos como evidencia se da cuenta del cumplimiento de la actividad. Sin embargo no se tiene la relación de cuantos procesos en este primer seguimiento se les aplico lo formulado en la acción de control. Asi y según la fecha prevista en el acción se califica </t>
    </r>
    <r>
      <rPr>
        <b/>
        <sz val="8"/>
        <color theme="1"/>
        <rFont val="Tahoma"/>
        <family val="2"/>
      </rPr>
      <t xml:space="preserve">"En Proceso". </t>
    </r>
    <r>
      <rPr>
        <sz val="8"/>
        <color theme="1"/>
        <rFont val="Tahoma"/>
        <family val="2"/>
      </rPr>
      <t xml:space="preserve">
Se recomienda en el próximo reporte anexas una relación de la contartación, para que sobre ella se tomer una muestra y se realice la verificación de la aplicación del plan de tratamiento establecido. </t>
    </r>
  </si>
  <si>
    <r>
      <rPr>
        <b/>
        <sz val="8"/>
        <color theme="1"/>
        <rFont val="Tahoma"/>
        <family val="2"/>
      </rPr>
      <t xml:space="preserve">Reporte Jurídica: </t>
    </r>
    <r>
      <rPr>
        <sz val="8"/>
        <color theme="1"/>
        <rFont val="Tahoma"/>
        <family val="2"/>
      </rPr>
      <t xml:space="preserve">Los procesos contractuales adelantados de enero a mayo de 2022 fueron efectuados conforme a lo previsto en el manual de contratación y los procedimientos actualmente vigentes. 
</t>
    </r>
    <r>
      <rPr>
        <b/>
        <sz val="8"/>
        <color theme="1"/>
        <rFont val="Tahoma"/>
        <family val="2"/>
      </rPr>
      <t xml:space="preserve">
Análisis OCI: </t>
    </r>
    <r>
      <rPr>
        <sz val="8"/>
        <color theme="1"/>
        <rFont val="Tahoma"/>
        <family val="2"/>
      </rPr>
      <t xml:space="preserve"> Se sugiere al area revisar la actividad de control y el soporte propuesto puesto que ambas están dirigidas a lo mismo. Es decir que ambas plantean el seguimiento de los procedimientos establecidos para la contratación. Se recomienda plantear un soporte que de cuenta del cumplimiento de la actividad de control. Asi, se califica </t>
    </r>
    <r>
      <rPr>
        <b/>
        <sz val="8"/>
        <color theme="1"/>
        <rFont val="Tahoma"/>
        <family val="2"/>
      </rPr>
      <t>"En Proceso".</t>
    </r>
    <r>
      <rPr>
        <sz val="8"/>
        <color theme="1"/>
        <rFont val="Tahoma"/>
        <family val="2"/>
      </rPr>
      <t xml:space="preserve">
Es impoortante adelantar una revisión al riesgo identificado y su descripción ya que no dan clarida al repsonsable de establecer controles y planes de tratamiento. Así mismo en el plan de tratamiento identificado no se establece una acción adicional al control formulado, que permita disminuir el nivel de riesgo o mantenerlos. </t>
    </r>
  </si>
  <si>
    <r>
      <rPr>
        <b/>
        <sz val="8"/>
        <color theme="1"/>
        <rFont val="Tahoma"/>
        <family val="2"/>
      </rPr>
      <t xml:space="preserve">Reporte Jurídica: </t>
    </r>
    <r>
      <rPr>
        <sz val="8"/>
        <color theme="1"/>
        <rFont val="Tahoma"/>
        <family val="2"/>
      </rPr>
      <t xml:space="preserve">Fueron recibidos informes parciales de supervisión como certificaciones de cierre contractual.
</t>
    </r>
    <r>
      <rPr>
        <b/>
        <sz val="8"/>
        <color theme="1"/>
        <rFont val="Tahoma"/>
        <family val="2"/>
      </rPr>
      <t xml:space="preserve">Análisis OCI: </t>
    </r>
    <r>
      <rPr>
        <sz val="8"/>
        <color theme="1"/>
        <rFont val="Tahoma"/>
        <family val="2"/>
      </rPr>
      <t xml:space="preserve">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 </t>
    </r>
    <r>
      <rPr>
        <b/>
        <sz val="8"/>
        <color theme="1"/>
        <rFont val="Tahoma"/>
        <family val="2"/>
      </rPr>
      <t>"En Proceso".</t>
    </r>
    <r>
      <rPr>
        <sz val="8"/>
        <color theme="1"/>
        <rFont val="Tahoma"/>
        <family val="2"/>
      </rPr>
      <t xml:space="preserve">
Es importante tener en cuenta que los informes de supervisión y los certificados de cierre contractual son el control mismo por que tienen un repsonsable (supervisor), una evidencia (el informe o certificado) y una periodicidad (La que defina cada contrato). En este caso el manual de contratación solo se convierte en una guía que emite lineamientos para el establecimiento de este tipo de controles. </t>
    </r>
  </si>
  <si>
    <r>
      <rPr>
        <b/>
        <sz val="8"/>
        <color theme="1"/>
        <rFont val="Tahoma"/>
        <family val="2"/>
      </rPr>
      <t xml:space="preserve">Reporte Jurídica: </t>
    </r>
    <r>
      <rPr>
        <sz val="8"/>
        <color theme="1"/>
        <rFont val="Tahoma"/>
        <family val="2"/>
      </rPr>
      <t xml:space="preserve">Fueron recibidos informes parciales de supervisión como certificaciones de cierre contractual.
</t>
    </r>
    <r>
      <rPr>
        <b/>
        <sz val="8"/>
        <color theme="1"/>
        <rFont val="Tahoma"/>
        <family val="2"/>
      </rPr>
      <t xml:space="preserve">Análisis OCI: </t>
    </r>
    <r>
      <rPr>
        <sz val="8"/>
        <color theme="1"/>
        <rFont val="Tahoma"/>
        <family val="2"/>
      </rPr>
      <t>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t>
    </r>
    <r>
      <rPr>
        <b/>
        <sz val="8"/>
        <color theme="1"/>
        <rFont val="Tahoma"/>
        <family val="2"/>
      </rPr>
      <t xml:space="preserve"> "En Proceso".
</t>
    </r>
    <r>
      <rPr>
        <sz val="8"/>
        <color theme="1"/>
        <rFont val="Tahoma"/>
        <family val="2"/>
      </rPr>
      <t>Este riesgos y sus actividades pueden combinarse ya que tiene un fin similar y el riesgo de incumplir el contrato conlleva como consecuencia que la entidad no logre satisfacer su necesidad, por lo tanto esta última se convierte en una consecuenta del riesgo de incumplimiento.</t>
    </r>
  </si>
  <si>
    <r>
      <rPr>
        <b/>
        <sz val="8"/>
        <color theme="1"/>
        <rFont val="Tahoma"/>
        <family val="2"/>
      </rPr>
      <t xml:space="preserve">Reporte Jurídica: </t>
    </r>
    <r>
      <rPr>
        <sz val="8"/>
        <color theme="1"/>
        <rFont val="Tahoma"/>
        <family val="2"/>
      </rPr>
      <t xml:space="preserve">Fueron recibidos informes parciales de supervisión como certificaciones de cierre contractual.
</t>
    </r>
    <r>
      <rPr>
        <b/>
        <sz val="8"/>
        <color theme="1"/>
        <rFont val="Tahoma"/>
        <family val="2"/>
      </rPr>
      <t xml:space="preserve">Análisis OCI: </t>
    </r>
    <r>
      <rPr>
        <sz val="8"/>
        <color theme="1"/>
        <rFont val="Tahoma"/>
        <family val="2"/>
      </rPr>
      <t>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t>
    </r>
    <r>
      <rPr>
        <b/>
        <sz val="8"/>
        <color theme="1"/>
        <rFont val="Tahoma"/>
        <family val="2"/>
      </rPr>
      <t xml:space="preserve"> "En Proceso".</t>
    </r>
    <r>
      <rPr>
        <sz val="8"/>
        <color theme="1"/>
        <rFont val="Tahoma"/>
        <family val="2"/>
      </rPr>
      <t xml:space="preserve">
Es importante tener en cuenta que el control del anticipo se complementa con acciones desde el área financiera que podrían articularse en caso de utilizar esta figura. Teniendo en cuenta que esta figura no se ha aplicado los soportes remitidos no dan cuenta de la ejecución ni del control ni del plan de tratamiento propuesto. Adicional a lo anterior los formatos con los que cuenta el Canal para el seguimiento contractual no cuentan con espacios especificos para el control de los anticipos. </t>
    </r>
  </si>
  <si>
    <r>
      <rPr>
        <b/>
        <sz val="8"/>
        <color theme="1"/>
        <rFont val="Tahoma"/>
        <family val="2"/>
      </rPr>
      <t xml:space="preserve">Reporte Jurídica: </t>
    </r>
    <r>
      <rPr>
        <sz val="8"/>
        <color theme="1"/>
        <rFont val="Tahoma"/>
        <family val="2"/>
      </rPr>
      <t xml:space="preserve">Fueron recibidos informes parciales de supervisión como certificaciones de cierre contractual.
</t>
    </r>
    <r>
      <rPr>
        <b/>
        <sz val="8"/>
        <color theme="1"/>
        <rFont val="Tahoma"/>
        <family val="2"/>
      </rPr>
      <t xml:space="preserve">Análisis OCI: </t>
    </r>
    <r>
      <rPr>
        <sz val="8"/>
        <color theme="1"/>
        <rFont val="Tahoma"/>
        <family val="2"/>
      </rPr>
      <t>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t>
    </r>
    <r>
      <rPr>
        <b/>
        <sz val="8"/>
        <color theme="1"/>
        <rFont val="Tahoma"/>
        <family val="2"/>
      </rPr>
      <t xml:space="preserve"> "En Proceso".</t>
    </r>
    <r>
      <rPr>
        <sz val="8"/>
        <color theme="1"/>
        <rFont val="Tahoma"/>
        <family val="2"/>
      </rPr>
      <t xml:space="preserve">
Es importante adelantar un ajuste al control identifiado ya que la revisión que realiza el supervisor del cumplimiento de la seguridad contractual se realiza a través de los formatos la "Certificación para pago". Así mismo de conformidad con lo anterios se debería ajustar el plan de tratamiento, enfocado a que el mismo disminuya o mantenga los niveles de riesgo residual. </t>
    </r>
  </si>
  <si>
    <r>
      <rPr>
        <b/>
        <sz val="8"/>
        <color theme="1"/>
        <rFont val="Tahoma"/>
        <family val="2"/>
      </rPr>
      <t xml:space="preserve">Reporte Jurídica: </t>
    </r>
    <r>
      <rPr>
        <sz val="8"/>
        <color theme="1"/>
        <rFont val="Tahoma"/>
        <family val="2"/>
      </rPr>
      <t xml:space="preserve">Para adelantar trámite contractual correspondiente se verifica por parte de la Entidad que el futuro contratista no se halle incurso en inhabilidad o incompatibilidad, lo cual no le permitiría ser contratado por lo cual se requieren antecedentes disciplinarios, judiciales, policía, personería y medidas correctivas.   
</t>
    </r>
    <r>
      <rPr>
        <b/>
        <sz val="8"/>
        <color theme="1"/>
        <rFont val="Tahoma"/>
        <family val="2"/>
      </rPr>
      <t xml:space="preserve">Análisis OCI: </t>
    </r>
    <r>
      <rPr>
        <sz val="8"/>
        <color theme="1"/>
        <rFont val="Tahoma"/>
        <family val="2"/>
      </rPr>
      <t xml:space="preserve">Se recomienda al area verificar la formulación de la actividad de control y el soporte esperado porque al dejar el manual de contratación como el producto esperado no daría cuenta del cumplimiento de la actividad formulada y por ende no es un control que permita la mitigación del riesgo ya que debe establecer un responsable claro, una evidencia de su ejecución y una periodicidad. Se califica </t>
    </r>
    <r>
      <rPr>
        <b/>
        <sz val="8"/>
        <color theme="1"/>
        <rFont val="Tahoma"/>
        <family val="2"/>
      </rPr>
      <t>"En Proceso".</t>
    </r>
  </si>
  <si>
    <r>
      <rPr>
        <b/>
        <sz val="8"/>
        <color theme="1"/>
        <rFont val="Tahoma"/>
        <family val="2"/>
      </rPr>
      <t xml:space="preserve">Reporte Jurídica: </t>
    </r>
    <r>
      <rPr>
        <sz val="8"/>
        <color theme="1"/>
        <rFont val="Tahoma"/>
        <family val="2"/>
      </rPr>
      <t xml:space="preserve">En atención a que en algunos contratos se ha pactado adelantar el trámite de liquidación, para llevar a cabo ese trámite se requiere que por parte de la supervisión de cada uno de los contratos, la entrega del informe final de supervisión o certificación de cierre contractual.
 </t>
    </r>
    <r>
      <rPr>
        <b/>
        <sz val="8"/>
        <color theme="1"/>
        <rFont val="Tahoma"/>
        <family val="2"/>
      </rPr>
      <t xml:space="preserve">Análisis OCI: </t>
    </r>
    <r>
      <rPr>
        <sz val="8"/>
        <color theme="1"/>
        <rFont val="Tahoma"/>
        <family val="2"/>
      </rPr>
      <t xml:space="preserve">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 </t>
    </r>
    <r>
      <rPr>
        <b/>
        <sz val="8"/>
        <color theme="1"/>
        <rFont val="Tahoma"/>
        <family val="2"/>
      </rPr>
      <t>"En Proceso".</t>
    </r>
    <r>
      <rPr>
        <sz val="8"/>
        <color theme="1"/>
        <rFont val="Tahoma"/>
        <family val="2"/>
      </rPr>
      <t xml:space="preserve">
El control identificado no mitiga adecuadamente el riesgo, se debe analizar su reformulación.</t>
    </r>
  </si>
  <si>
    <r>
      <rPr>
        <b/>
        <sz val="8"/>
        <color theme="1"/>
        <rFont val="Tahoma"/>
        <family val="2"/>
      </rPr>
      <t xml:space="preserve">Reporte Jurídica: </t>
    </r>
    <r>
      <rPr>
        <sz val="8"/>
        <color theme="1"/>
        <rFont val="Tahoma"/>
        <family val="2"/>
      </rPr>
      <t xml:space="preserve">En atención a que en algunos contratos se ha pactado adelantar el trámite de liquidación, para llevar a cabo ese trámite se requiere que por parte de la supervisión de cada uno de los contratos, la entrega del informe final de supervisión o certificación de cierre contractual.
 </t>
    </r>
    <r>
      <rPr>
        <b/>
        <sz val="8"/>
        <color theme="1"/>
        <rFont val="Tahoma"/>
        <family val="2"/>
      </rPr>
      <t xml:space="preserve">Análisis OCI: </t>
    </r>
    <r>
      <rPr>
        <sz val="8"/>
        <color theme="1"/>
        <rFont val="Tahoma"/>
        <family val="2"/>
      </rPr>
      <t xml:space="preserve">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 </t>
    </r>
    <r>
      <rPr>
        <b/>
        <sz val="8"/>
        <color theme="1"/>
        <rFont val="Tahoma"/>
        <family val="2"/>
      </rPr>
      <t>"En Proceso".</t>
    </r>
    <r>
      <rPr>
        <sz val="8"/>
        <color theme="1"/>
        <rFont val="Tahoma"/>
        <family val="2"/>
      </rPr>
      <t xml:space="preserve">
El control identificado no mitiga adecuadamente el riesgo, se debe analizar su reformulación. </t>
    </r>
  </si>
  <si>
    <r>
      <rPr>
        <b/>
        <sz val="8"/>
        <color theme="1"/>
        <rFont val="Tahoma"/>
        <family val="2"/>
      </rPr>
      <t xml:space="preserve">Reporte Subdirección Financiera: </t>
    </r>
    <r>
      <rPr>
        <sz val="8"/>
        <color theme="1"/>
        <rFont val="Tahoma"/>
        <family val="2"/>
      </rPr>
      <t xml:space="preserve">1. Durante la vigencia 2022 se han generado 5 informes de los 12 informes programados. 2. De las 5 transferencias programadas se han realizado. 3. A mayo de 2022, los pagos efectuados han sido de 1421 ordenes de pago.
</t>
    </r>
    <r>
      <rPr>
        <b/>
        <sz val="8"/>
        <color theme="1"/>
        <rFont val="Tahoma"/>
        <family val="2"/>
      </rPr>
      <t xml:space="preserve">Análisis OCI: </t>
    </r>
    <r>
      <rPr>
        <sz val="8"/>
        <color theme="1"/>
        <rFont val="Tahoma"/>
        <family val="2"/>
      </rPr>
      <t xml:space="preserve">De acuerdo con lo establecido en la actividad de control,
- Se verifican los correos de proyecciones de flujo de caja de abril a junio (3 de 12, el área reporta 5, pero no se puede evidenciar en la impresión de pantalla) y las 2 solicitudes de transferencias para el Canal. 
- Frente a la tercera actividad, no hay coherencia entre  el soporte establecido (Cronograma de pagos) y reportado (3. No aplica), el reporte realizado (A mayo, 1421 órdenes de pago), el incador propuesto, por lo cual se recomienda a la Subdirección revisar y corregir. 
- Para todas las actividades propuestas y ejecutadas, se deben tener en cuenta  las fechas de inicio y fin para elaborar los documentos que evidencian la ejecución de las actividades, ya que todas tienen fecha de inicio octubre 2021; 
Teniendo en cuenta el plazo establecido para la actividad y el reporte de avance realizado, se califica </t>
    </r>
    <r>
      <rPr>
        <b/>
        <sz val="8"/>
        <color theme="1"/>
        <rFont val="Tahoma"/>
        <family val="2"/>
      </rPr>
      <t>"En Proceso".</t>
    </r>
  </si>
  <si>
    <r>
      <rPr>
        <b/>
        <sz val="8"/>
        <color theme="1"/>
        <rFont val="Tahoma"/>
        <family val="2"/>
      </rPr>
      <t>Reporte Programación:</t>
    </r>
    <r>
      <rPr>
        <sz val="8"/>
        <color theme="1"/>
        <rFont val="Tahoma"/>
        <family val="2"/>
      </rPr>
      <t xml:space="preserve"> La Coordinación de Programación realizó reuniones para la revisión del contenido del “MANUAL DE REQUERIMIENTOS TÉCNICOS GENERALES PARA RECEPCIÓN DE MATERIAL PARA EMISIÓN”. Como resultado, se identificaron mejoras, que fueron enviadas al equipo del Área Técnica, cuyos miembros, a su vez, realizaron la gestión de actualización del manual en la intranet.</t>
    </r>
    <r>
      <rPr>
        <b/>
        <sz val="8"/>
        <color theme="1"/>
        <rFont val="Tahoma"/>
        <family val="2"/>
      </rPr>
      <t xml:space="preserve">
Análisis OCI: </t>
    </r>
    <r>
      <rPr>
        <sz val="8"/>
        <color theme="1"/>
        <rFont val="Tahoma"/>
        <family val="2"/>
      </rPr>
      <t>De acuerdo con lo establecido en la actividad de control, se verificó documento en el que se consignaron los soportes de la revisión del Manual y solicitud de modificación al área de Planeación. Así mismo, se verificó en el SIG, la publicación del documento referido, evidenciando que se encuentra la versión 2 del 29/04/2022. Teniendo en cuenta el plazo establecido para la actividad y el reporte de avance realizado en el primer semestre, se califica</t>
    </r>
    <r>
      <rPr>
        <b/>
        <sz val="8"/>
        <color theme="1"/>
        <rFont val="Tahoma"/>
        <family val="2"/>
      </rPr>
      <t xml:space="preserve"> "En Proceso".</t>
    </r>
    <r>
      <rPr>
        <sz val="8"/>
        <color theme="1"/>
        <rFont val="Tahoma"/>
        <family val="2"/>
      </rPr>
      <t xml:space="preserve">
Es importante tener en cuenta que el riesgo asociado establece "...falta de control editorial..." sobre el cual no se evidencian controles ni actividades de control (plan de tratamiento) asodiado. </t>
    </r>
  </si>
  <si>
    <r>
      <t xml:space="preserve">Reporte Coord. Técnica: </t>
    </r>
    <r>
      <rPr>
        <sz val="8"/>
        <rFont val="Tahoma"/>
        <family val="2"/>
      </rPr>
      <t>Teniendo en cuenta que el seguimiento para este control es semestral, para este seguimiento aun no se ha ejecutado la actividad por parte de planeación.</t>
    </r>
    <r>
      <rPr>
        <b/>
        <sz val="8"/>
        <rFont val="Tahoma"/>
        <family val="2"/>
      </rPr>
      <t xml:space="preserve">
Análisis OCI: </t>
    </r>
    <r>
      <rPr>
        <sz val="8"/>
        <rFont val="Tahoma"/>
        <family val="2"/>
      </rPr>
      <t xml:space="preserve">Teniendo en cuenta lo indicado por el área, así como de las evaluaciones previas adelantadas por la Oficina de Control Interno, se evidenció una capacitación con corte a noviembre de 2021; por lo tanto se mantiene la calificación de la acción </t>
    </r>
    <r>
      <rPr>
        <b/>
        <sz val="8"/>
        <rFont val="Tahoma"/>
        <family val="2"/>
      </rPr>
      <t>"En Proceso"</t>
    </r>
    <r>
      <rPr>
        <sz val="8"/>
        <rFont val="Tahoma"/>
        <family val="2"/>
      </rPr>
      <t xml:space="preserve"> y se recomienda adelantar ejercicios periódicos de autoevaluación con el fin de establecer las actividades pendientes de ejecución con el fin de mitigar los riesgos identificados. De igual manera, se recomienda que se adelante la revisión de la redacción de los controles de conformidad con lo establecido en la Guía de riesgos del DAFP como de las herramientas en materia de gestión del riesgo de Capital, al igual que las acciones de control ya que el propósito de la actividad de control es fortalecer el control identificado para mitigar la materializacion del riesgo.</t>
    </r>
  </si>
  <si>
    <r>
      <t xml:space="preserve">Reporte Comunicaciones: </t>
    </r>
    <r>
      <rPr>
        <sz val="8"/>
        <color theme="1"/>
        <rFont val="Tahoma"/>
        <family val="2"/>
      </rPr>
      <t xml:space="preserve">La ruta de revisión de contenido a publicar fue añadida a la actualización del procedimiento de comunicaciones internas, el cual fue publicado en la intranet el 11 de mayo para conocimiento y libre consulta por parte de todos los colaboradores de Capital. Adicionalmente, añadimos como soporte un ejemplo de la ruta de revisión de contenido a publicar o difundir por parte de la coordinación, donde se difundió la carta de trato digno.
</t>
    </r>
    <r>
      <rPr>
        <b/>
        <sz val="8"/>
        <color theme="1"/>
        <rFont val="Tahoma"/>
        <family val="2"/>
      </rPr>
      <t xml:space="preserve">Análisis OCI: </t>
    </r>
    <r>
      <rPr>
        <sz val="8"/>
        <color theme="1"/>
        <rFont val="Tahoma"/>
        <family val="2"/>
      </rPr>
      <t>De conformidad con lo identificado, así como de los soportes remitidos se evidencia la inclusión de la ruta de publicación en el procedimiento EGCM-PD-004 ADMINISTRACIÓN DE MEDIOS Y CANALES INTERNOS; sin embargo, se recomienda al área dar cumplimiento a la totalidad de actividades identificadas [dando cumplimiento y remitiendo lo correspondiente a los soportes].</t>
    </r>
    <r>
      <rPr>
        <b/>
        <sz val="8"/>
        <color theme="1"/>
        <rFont val="Tahoma"/>
        <family val="2"/>
      </rPr>
      <t xml:space="preserve">
</t>
    </r>
    <r>
      <rPr>
        <sz val="8"/>
        <color theme="1"/>
        <rFont val="Tahoma"/>
        <family val="2"/>
      </rPr>
      <t xml:space="preserve">De igual manera, se recomienda la revisión de los controles de conformidad con lo requerido con la Guía de riesgos del DAFP y las herramientas establecidas por Capital. Por lo anterior, se califican las actividades </t>
    </r>
    <r>
      <rPr>
        <b/>
        <sz val="8"/>
        <color theme="1"/>
        <rFont val="Tahoma"/>
        <family val="2"/>
      </rPr>
      <t>"En Proceso"</t>
    </r>
    <r>
      <rPr>
        <sz val="8"/>
        <color theme="1"/>
        <rFont val="Tahoma"/>
        <family val="2"/>
      </rPr>
      <t xml:space="preserve">. Así mismo es importante tener en cuenta que las acciones definidas en el plan de tratamiento deben complementar los controles ya definidos, con el fin de contribuir al mantener el riesgo o disminuir el nivel de riesgo. </t>
    </r>
  </si>
  <si>
    <r>
      <t xml:space="preserve">Reporte Coord. Técnica: </t>
    </r>
    <r>
      <rPr>
        <sz val="8"/>
        <rFont val="Tahoma"/>
        <family val="2"/>
      </rPr>
      <t>Al 31 de mayo se realizo la 1ra jornada de mantenimientos preventivos a los equipos asignados a la coordinación, de acuerdo al cronograma establecido: Primera Jornada en el mes de Marzo.</t>
    </r>
    <r>
      <rPr>
        <b/>
        <sz val="8"/>
        <rFont val="Tahoma"/>
        <family val="2"/>
      </rPr>
      <t xml:space="preserve">
Análisis OCI: </t>
    </r>
    <r>
      <rPr>
        <sz val="8"/>
        <rFont val="Tahoma"/>
        <family val="2"/>
      </rPr>
      <t xml:space="preserve">Se verifican las hojas de mantenimiento de lo adelantado en los cerros, terraza de Capital, cuarto eléctrico, IN OUT, laboratorio, unidad móvil y postproducción con el registro de las actividades, así como de las imágenes tomadas de algunos mantenimientos de equipos de la jornada del 19 de marzo de 2022. 
Teniendo en cuenta lo anterior, se califica la acción </t>
    </r>
    <r>
      <rPr>
        <b/>
        <sz val="8"/>
        <rFont val="Tahoma"/>
        <family val="2"/>
      </rPr>
      <t>"En Proceso"</t>
    </r>
    <r>
      <rPr>
        <sz val="8"/>
        <rFont val="Tahoma"/>
        <family val="2"/>
      </rPr>
      <t xml:space="preserve"> y se recomienda al área realizar la revisión de la redacción de controles que mitigan la materialización de los riesgos identificados de conformidad con lo establecido en la Guía de riesgos del DAFP como de las herramientas en materia de gestión del riesgo de Capital. Así mismo es importante tener en cuenta que las acciones definidas en el plan de tratamiento deben complementar los controles ya definidos, con el fin de contribuir al mantener el riesgo o disminuir el nivel de riesgo. </t>
    </r>
  </si>
  <si>
    <r>
      <t xml:space="preserve">Reporte Coord. Técnica: </t>
    </r>
    <r>
      <rPr>
        <sz val="8"/>
        <rFont val="Tahoma"/>
        <family val="2"/>
      </rPr>
      <t>El monitoreo de la señal se realiza de manera diaria , en caso que se presenten fallas se realiza el diligenciamiento del formato *MECN-FT-047 REGISTRO - MONITOREO SENAL FUERA DEL AIRE" en el cual se registra las incidencias diarias cuando se presenten y un resumen mensual.</t>
    </r>
    <r>
      <rPr>
        <b/>
        <sz val="8"/>
        <rFont val="Tahoma"/>
        <family val="2"/>
      </rPr>
      <t xml:space="preserve">
Análisis OCI: </t>
    </r>
    <r>
      <rPr>
        <sz val="8"/>
        <rFont val="Tahoma"/>
        <family val="2"/>
      </rPr>
      <t xml:space="preserve">Se verifican los soportes remitidos evidenciando el formato de registro de señal fuera del aire, así como un formato de informe mensual, sobre lo determinado en los controles y actividades de control se recomienda remitir el seguimiento diario adelantado, así como la firma de verificación y supervisión del monitoreo de señal fuera del aire. 
Teniendo en cuenta lo anterior, se califica la acción </t>
    </r>
    <r>
      <rPr>
        <b/>
        <sz val="8"/>
        <rFont val="Tahoma"/>
        <family val="2"/>
      </rPr>
      <t>"En Proceso" y</t>
    </r>
    <r>
      <rPr>
        <sz val="8"/>
        <rFont val="Tahoma"/>
        <family val="2"/>
      </rPr>
      <t xml:space="preserve"> se recomienda al área realizar la revisión de la redacción de controles que mitigan la materialización de los riesgos identificados de conformidad con lo establecido en la Guía de riesgos del DAFP como de las herramientas en materia de gestión del riesgo de Capital. Así mismo es importante tener en cuenta que las acciones definidas en el plan de tratamiento deben complementar los controles ya definidos, con el fin de contribuir al mantener el riesgo o disminuir el nivel de riesgo. </t>
    </r>
  </si>
  <si>
    <r>
      <t xml:space="preserve">Reporte Coord. Producción: </t>
    </r>
    <r>
      <rPr>
        <sz val="8"/>
        <color theme="1"/>
        <rFont val="Tahoma"/>
        <family val="2"/>
      </rPr>
      <t>La actividad de control esta programada para iniciarse a partir de junio de cada vigencia, en lo corrido del primer semestre de 2022 se han ejecutado actividades tales como:
1. Se realizaron las acciones precontractuales corresponidentes a las contrataciones de las producciones definidas para 2022
*Mundo eureka
*Micro contenidos niños Convocatoria, Micro contenidos adolescentes, Cuidado del planeta Convocatoria y Estereotipos de genero. No se ha realizado la contratación de estos servicios por cuanto aún nos encontramos en el marco de la ley de garantías, una vez finalizada esta etapa se procederá a la contratación y se suministraran los soportes de la misma</t>
    </r>
    <r>
      <rPr>
        <b/>
        <sz val="8"/>
        <color theme="1"/>
        <rFont val="Tahoma"/>
        <family val="2"/>
      </rPr>
      <t xml:space="preserve">
Análisis OCI: </t>
    </r>
    <r>
      <rPr>
        <sz val="8"/>
        <color theme="1"/>
        <rFont val="Tahoma"/>
        <family val="2"/>
      </rPr>
      <t xml:space="preserve">Teniendo en cuenta que el mapa de riesgos del área contaba con actividades programadas entre el 1 de junio de 2021 al 31 de diciembre de 2021 y que el área de manera posterior realizó el ajuste de las fechas establecidas a 1 de junio de 2022 al 31 de diciembre de 2022 y que los soportes entregados no cuentan con fecha de realización ni firma, así como tampoco es posible verificar lo indicado en las actividades de control en los enlaces remitidos, no es posible adelantar la evaluación de las actividades en el presente seguimiento; por lo que se recomienda al área realizar la revisión periódica de lo identificado, mitigando la materialización de los riesgos establecidos. 
De conformidad con lo anterior, se califica la acción con alerta </t>
    </r>
    <r>
      <rPr>
        <b/>
        <sz val="8"/>
        <color theme="1"/>
        <rFont val="Tahoma"/>
        <family val="2"/>
      </rPr>
      <t>"Sin Iniciar"</t>
    </r>
    <r>
      <rPr>
        <sz val="8"/>
        <color theme="1"/>
        <rFont val="Tahoma"/>
        <family val="2"/>
      </rPr>
      <t xml:space="preserve">. </t>
    </r>
  </si>
  <si>
    <r>
      <rPr>
        <b/>
        <sz val="8"/>
        <color theme="1"/>
        <rFont val="Tahoma"/>
        <family val="2"/>
      </rPr>
      <t xml:space="preserve">Reporte Subdirección Financiera:  </t>
    </r>
    <r>
      <rPr>
        <sz val="8"/>
        <color theme="1"/>
        <rFont val="Tahoma"/>
        <family val="2"/>
      </rPr>
      <t xml:space="preserve">Esta actividad se prevé ejecutar en el mes de junio para el reporte del segundo trimestre de la vigencia.
</t>
    </r>
    <r>
      <rPr>
        <b/>
        <sz val="8"/>
        <color theme="1"/>
        <rFont val="Tahoma"/>
        <family val="2"/>
      </rPr>
      <t xml:space="preserve">
Análisis OCI: </t>
    </r>
    <r>
      <rPr>
        <sz val="8"/>
        <color theme="1"/>
        <rFont val="Tahoma"/>
        <family val="2"/>
      </rPr>
      <t>No se reporta avance frente a la actividad de control.  Se debe tener en cuenta que de acuerdo con la periodicidad definida (semestral) y el plazo fijado, ya estaría en extemporaneidad el primer boletín publicado. por lo cual se deben realizar los dos boletines en el tiempo restante de la actividad. Teniendo en cuenta lo anterior, se califica</t>
    </r>
    <r>
      <rPr>
        <b/>
        <sz val="8"/>
        <color theme="1"/>
        <rFont val="Tahoma"/>
        <family val="2"/>
      </rPr>
      <t xml:space="preserve"> "Sin iniciar".</t>
    </r>
  </si>
  <si>
    <r>
      <rPr>
        <b/>
        <sz val="8"/>
        <color theme="1"/>
        <rFont val="Tahoma"/>
        <family val="2"/>
      </rPr>
      <t xml:space="preserve">Reporte Jurídica: </t>
    </r>
    <r>
      <rPr>
        <sz val="8"/>
        <color theme="1"/>
        <rFont val="Tahoma"/>
        <family val="2"/>
      </rPr>
      <t xml:space="preserve">Durante lo corrido de enero a mayo de 2022 no se han adelantado socializaciones sobre elaboración de estudios previos. 2. Se revisaron los estudios previos aportados por las dependencias para adelantar tramites contractuales correspondientes. 
</t>
    </r>
    <r>
      <rPr>
        <b/>
        <sz val="8"/>
        <color theme="1"/>
        <rFont val="Tahoma"/>
        <family val="2"/>
      </rPr>
      <t xml:space="preserve">Análisis OCI: </t>
    </r>
    <r>
      <rPr>
        <sz val="8"/>
        <color theme="1"/>
        <rFont val="Tahoma"/>
        <family val="2"/>
      </rPr>
      <t xml:space="preserve">Conforme al anterior seguimiento y a lo reportado para este primer seguimiento de 2022, se avisa que la accion se da por terminada. De acuerdo a lo avisado, se da cuenta del cumplimiento de las dos actividades formuladas en la accion de control. </t>
    </r>
    <r>
      <rPr>
        <b/>
        <sz val="8"/>
        <color theme="1"/>
        <rFont val="Tahoma"/>
        <family val="2"/>
      </rPr>
      <t xml:space="preserve"> </t>
    </r>
    <r>
      <rPr>
        <sz val="8"/>
        <color theme="1"/>
        <rFont val="Tahoma"/>
        <family val="2"/>
      </rPr>
      <t xml:space="preserve">De esta manera se califica </t>
    </r>
    <r>
      <rPr>
        <b/>
        <sz val="8"/>
        <color theme="1"/>
        <rFont val="Tahoma"/>
        <family val="2"/>
      </rPr>
      <t xml:space="preserve">terminada. </t>
    </r>
  </si>
  <si>
    <r>
      <rPr>
        <b/>
        <sz val="8"/>
        <color theme="1"/>
        <rFont val="Tahoma"/>
        <family val="2"/>
      </rPr>
      <t xml:space="preserve">Reporte Jurídica: </t>
    </r>
    <r>
      <rPr>
        <sz val="8"/>
        <color theme="1"/>
        <rFont val="Tahoma"/>
        <family val="2"/>
      </rPr>
      <t xml:space="preserve">Fueron recibidos informes parciales de supervisión como certificaciones de cierre contractual.
</t>
    </r>
    <r>
      <rPr>
        <b/>
        <sz val="8"/>
        <color theme="1"/>
        <rFont val="Tahoma"/>
        <family val="2"/>
      </rPr>
      <t xml:space="preserve">Análisis OCI: </t>
    </r>
    <r>
      <rPr>
        <sz val="8"/>
        <color theme="1"/>
        <rFont val="Tahoma"/>
        <family val="2"/>
      </rPr>
      <t>Se recomienda al area verificar la formulación de la actividad de control y el soporte esperado. Con el cambio al formato de cierre contractual se da cuenta que la información reportada en este documento es mas general que lo encontrado en el informe final de supervisión. Para ejemplo de lo anterior se comparo el informe final del contrato 433 de 2020 frente a los certificados de cierre remitidos. Se califica</t>
    </r>
    <r>
      <rPr>
        <b/>
        <sz val="8"/>
        <color theme="1"/>
        <rFont val="Tahoma"/>
        <family val="2"/>
      </rPr>
      <t xml:space="preserve"> "En Proceso".</t>
    </r>
    <r>
      <rPr>
        <sz val="8"/>
        <color theme="1"/>
        <rFont val="Tahoma"/>
        <family val="2"/>
      </rPr>
      <t xml:space="preserve">
Los riesgos AGJC-RG-9, 10, 11 y 12 obedecen a causas similares sobre las cuales sería pertinente identificar un riesgo que permita unificar criterios y con el análisis de causas identificar los controles y planes de tratamiento adecuados que permitan simplificar la gestión del riesgo en este proceso. </t>
    </r>
  </si>
  <si>
    <r>
      <t xml:space="preserve">Análisis OCI: </t>
    </r>
    <r>
      <rPr>
        <sz val="8"/>
        <color theme="1"/>
        <rFont val="Tahoma"/>
        <family val="2"/>
      </rPr>
      <t xml:space="preserve">Con correo del 03 de  diciembre se presentaron los resultados al seguimiento de los radicados de los entes externos durante el segundo cuatrimestre de la vigencia 2021. Se cumplio la segunda actividad formulada, quedando pendiente la primera. Por lo anterior queda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</si>
  <si>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Atendiendo lo previsto en el manual de contratación, se presentó al comité de contratación, la revisión de los procesos contractuales que requerían de ese cuerpo colegiado su revisión y aprobación previa a la realización de dicho trámite contractual. 
</t>
    </r>
    <r>
      <rPr>
        <b/>
        <sz val="8"/>
        <color theme="1"/>
        <rFont val="Tahoma"/>
        <family val="2"/>
      </rPr>
      <t>Análisis OCI:</t>
    </r>
    <r>
      <rPr>
        <sz val="8"/>
        <color theme="1"/>
        <rFont val="Tahoma"/>
        <family val="2"/>
      </rPr>
      <t xml:space="preserve"> El soporte esperado en la actividad de control es el acta de sesión del comité de contratación donde se pone en conocimiento el proceso contractual y no los correos electrónicos de convocatoria. A pesar de lo anterior, se califica </t>
    </r>
    <r>
      <rPr>
        <b/>
        <sz val="8"/>
        <color theme="1"/>
        <rFont val="Tahoma"/>
        <family val="2"/>
      </rPr>
      <t xml:space="preserve"> "En Proceso".</t>
    </r>
  </si>
  <si>
    <r>
      <rPr>
        <b/>
        <sz val="8"/>
        <color theme="1"/>
        <rFont val="Tahoma"/>
        <family val="2"/>
      </rPr>
      <t xml:space="preserve">Reporte Jurídica: </t>
    </r>
    <r>
      <rPr>
        <sz val="8"/>
        <color theme="1"/>
        <rFont val="Tahoma"/>
        <family val="2"/>
      </rPr>
      <t xml:space="preserve">Cada vez que se recibe una solicitud de trámite contractual se verifica por los profesionales del derecho encargado de ello, de la revisión de la documentación que soporta tal trámite, incluyendo que la misma tenga la solicitud de certificado de disponibilidad presupuestal y el certificado de disponibilidad presupuestal, respectivamente.
</t>
    </r>
    <r>
      <rPr>
        <b/>
        <sz val="8"/>
        <color theme="1"/>
        <rFont val="Tahoma"/>
        <family val="2"/>
      </rPr>
      <t xml:space="preserve">Análisis OCI: </t>
    </r>
    <r>
      <rPr>
        <sz val="8"/>
        <color theme="1"/>
        <rFont val="Tahoma"/>
        <family val="2"/>
      </rPr>
      <t xml:space="preserve">En atención a lo reportado y a los documentos remitidos como evidencia se da cuenta del cumplimiento de la actividad. Sin embargo no se tiene la relación de cuantos procesos en este primer seguimiento se les aplico lo formulado en la acción de control. Asi y según la fecha prevista en el acción se califica </t>
    </r>
    <r>
      <rPr>
        <b/>
        <sz val="8"/>
        <color theme="1"/>
        <rFont val="Tahoma"/>
        <family val="2"/>
      </rPr>
      <t>"En Proceso".</t>
    </r>
    <r>
      <rPr>
        <sz val="8"/>
        <color theme="1"/>
        <rFont val="Tahoma"/>
        <family val="2"/>
      </rPr>
      <t xml:space="preserve">
Es importante en el control definir quién es el encargado de realizar la verificación del cumplimiento de la delegación y cuál es el soporte que evidenciará la ejecución del mismo.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</si>
</sst>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29"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b/>
      <sz val="10"/>
      <color theme="1"/>
      <name val="Arial"/>
      <family val="2"/>
    </font>
    <font>
      <sz val="11"/>
      <color theme="1"/>
      <name val="Calibri"/>
      <family val="2"/>
      <scheme val="minor"/>
    </font>
    <font>
      <b/>
      <sz val="11"/>
      <color theme="1"/>
      <name val="Arial"/>
      <family val="2"/>
    </font>
    <font>
      <i/>
      <sz val="11"/>
      <color theme="1"/>
      <name val="Arial"/>
      <family val="2"/>
    </font>
    <font>
      <i/>
      <sz val="10"/>
      <color theme="1"/>
      <name val="Arial"/>
      <family val="2"/>
    </font>
    <font>
      <b/>
      <sz val="8"/>
      <color theme="1"/>
      <name val="Arial"/>
      <family val="2"/>
    </font>
    <font>
      <sz val="10"/>
      <name val="Arial Narrow"/>
      <family val="2"/>
    </font>
    <font>
      <sz val="10"/>
      <name val="Arial Narrow"/>
      <family val="2"/>
      <charset val="1"/>
    </font>
    <font>
      <b/>
      <sz val="8"/>
      <color theme="1"/>
      <name val="Tahoma"/>
      <family val="2"/>
    </font>
    <font>
      <sz val="9"/>
      <color theme="1"/>
      <name val="Tahoma"/>
      <family val="2"/>
    </font>
    <font>
      <sz val="8"/>
      <color theme="1"/>
      <name val="Tahoma"/>
      <family val="2"/>
    </font>
    <font>
      <sz val="8"/>
      <name val="Tahoma"/>
      <family val="2"/>
    </font>
    <font>
      <b/>
      <sz val="8"/>
      <name val="Tahoma"/>
      <family val="2"/>
    </font>
    <font>
      <sz val="8"/>
      <color rgb="FF000000"/>
      <name val="Tahoma"/>
      <family val="2"/>
    </font>
    <font>
      <sz val="8"/>
      <color rgb="FFFF0000"/>
      <name val="Tahoma"/>
      <family val="2"/>
    </font>
    <font>
      <strike/>
      <sz val="8"/>
      <color rgb="FFFF0000"/>
      <name val="Tahoma"/>
      <family val="2"/>
    </font>
    <font>
      <b/>
      <sz val="8.5"/>
      <color theme="1"/>
      <name val="Tahoma"/>
      <family val="2"/>
    </font>
    <font>
      <b/>
      <sz val="8.5"/>
      <color theme="0"/>
      <name val="Tahoma"/>
      <family val="2"/>
    </font>
    <font>
      <sz val="8.5"/>
      <color theme="1"/>
      <name val="Tahoma"/>
      <family val="2"/>
    </font>
  </fonts>
  <fills count="2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FFFFFF"/>
        <bgColor rgb="FFFFFFCC"/>
      </patternFill>
    </fill>
    <fill>
      <patternFill patternType="solid">
        <fgColor theme="0"/>
        <bgColor rgb="FFFFFFCC"/>
      </patternFill>
    </fill>
    <fill>
      <patternFill patternType="solid">
        <fgColor theme="8" tint="-0.499984740745262"/>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FFFF"/>
        <bgColor indexed="64"/>
      </patternFill>
    </fill>
  </fills>
  <borders count="57">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0" borderId="0"/>
    <xf numFmtId="0" fontId="7" fillId="0" borderId="0"/>
    <xf numFmtId="0" fontId="7" fillId="0" borderId="0"/>
    <xf numFmtId="9" fontId="11" fillId="0" borderId="0" applyFont="0" applyFill="0" applyBorder="0" applyAlignment="0" applyProtection="0"/>
    <xf numFmtId="44" fontId="11" fillId="0" borderId="0" applyFont="0" applyFill="0" applyBorder="0" applyAlignment="0" applyProtection="0"/>
  </cellStyleXfs>
  <cellXfs count="370">
    <xf numFmtId="0" fontId="0" fillId="0" borderId="0" xfId="0"/>
    <xf numFmtId="0" fontId="2" fillId="2" borderId="0" xfId="1" applyFill="1"/>
    <xf numFmtId="0" fontId="2" fillId="2" borderId="2" xfId="1" applyFill="1" applyBorder="1"/>
    <xf numFmtId="0" fontId="2" fillId="2" borderId="0"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Border="1" applyAlignment="1">
      <alignment vertical="center" wrapText="1"/>
    </xf>
    <xf numFmtId="0" fontId="5" fillId="2" borderId="0" xfId="1" applyFont="1" applyFill="1" applyBorder="1" applyAlignment="1">
      <alignment vertical="top" wrapText="1"/>
    </xf>
    <xf numFmtId="0" fontId="6" fillId="2" borderId="0" xfId="1" applyFont="1" applyFill="1" applyBorder="1" applyAlignment="1">
      <alignment vertical="top" wrapText="1"/>
    </xf>
    <xf numFmtId="0" fontId="5" fillId="2" borderId="0" xfId="1" applyFont="1" applyFill="1" applyBorder="1" applyAlignment="1">
      <alignment horizontal="center" vertical="top" wrapText="1"/>
    </xf>
    <xf numFmtId="0" fontId="8" fillId="0" borderId="0" xfId="0" applyFont="1"/>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0" fillId="0" borderId="4" xfId="0" applyFont="1" applyBorder="1" applyAlignment="1">
      <alignment horizontal="center" vertical="center"/>
    </xf>
    <xf numFmtId="0" fontId="9" fillId="0" borderId="0" xfId="0" applyFont="1"/>
    <xf numFmtId="0" fontId="9" fillId="0" borderId="9" xfId="0" applyFont="1" applyBorder="1" applyAlignment="1">
      <alignment vertical="center"/>
    </xf>
    <xf numFmtId="0" fontId="9" fillId="0" borderId="10" xfId="0" applyFont="1" applyBorder="1" applyAlignment="1">
      <alignment horizontal="center" vertical="center"/>
    </xf>
    <xf numFmtId="0" fontId="9" fillId="0" borderId="9" xfId="0" applyFont="1" applyBorder="1" applyAlignment="1">
      <alignment vertical="center" wrapText="1"/>
    </xf>
    <xf numFmtId="0" fontId="9" fillId="0" borderId="11" xfId="0" applyFont="1" applyBorder="1" applyAlignment="1">
      <alignment vertical="center"/>
    </xf>
    <xf numFmtId="0" fontId="9" fillId="0" borderId="13" xfId="0" applyFont="1" applyBorder="1" applyAlignment="1">
      <alignment horizontal="center"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7" fillId="0" borderId="23" xfId="0" applyFont="1" applyFill="1" applyBorder="1" applyAlignment="1">
      <alignment vertical="center" wrapText="1"/>
    </xf>
    <xf numFmtId="0" fontId="7" fillId="0" borderId="5" xfId="0" applyFont="1" applyFill="1" applyBorder="1" applyAlignment="1">
      <alignment vertical="center" wrapText="1"/>
    </xf>
    <xf numFmtId="0" fontId="7" fillId="0" borderId="24" xfId="0" applyFont="1" applyFill="1" applyBorder="1" applyAlignment="1">
      <alignment vertical="center" wrapText="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9" fillId="0" borderId="11" xfId="0" applyFont="1" applyBorder="1" applyAlignment="1">
      <alignment horizontal="left" vertical="center"/>
    </xf>
    <xf numFmtId="0" fontId="17" fillId="0" borderId="4" xfId="0" applyFont="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Border="1" applyAlignment="1">
      <alignment horizontal="center" vertical="center" wrapText="1"/>
    </xf>
    <xf numFmtId="0" fontId="16" fillId="0" borderId="12"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0" fillId="0" borderId="7" xfId="0" applyBorder="1" applyAlignment="1">
      <alignment horizontal="center" vertical="center"/>
    </xf>
    <xf numFmtId="0" fontId="0" fillId="0" borderId="12" xfId="0"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0" fillId="0" borderId="31" xfId="0" applyBorder="1"/>
    <xf numFmtId="0" fontId="0" fillId="0" borderId="34" xfId="0" applyBorder="1"/>
    <xf numFmtId="0" fontId="10" fillId="5" borderId="27" xfId="0" applyFont="1" applyFill="1" applyBorder="1" applyAlignment="1">
      <alignment horizontal="center" vertical="center"/>
    </xf>
    <xf numFmtId="0" fontId="10" fillId="5" borderId="42" xfId="0" applyFont="1" applyFill="1" applyBorder="1" applyAlignment="1" applyProtection="1">
      <alignment horizontal="center" vertical="center" wrapText="1"/>
      <protection locked="0"/>
    </xf>
    <xf numFmtId="14" fontId="19" fillId="0" borderId="0" xfId="0" applyNumberFormat="1" applyFont="1" applyAlignment="1" applyProtection="1">
      <alignment horizontal="center" vertical="center"/>
      <protection locked="0"/>
    </xf>
    <xf numFmtId="0" fontId="19" fillId="0" borderId="0" xfId="0" applyFont="1" applyAlignment="1" applyProtection="1">
      <alignment horizontal="center" vertical="center"/>
      <protection locked="0"/>
    </xf>
    <xf numFmtId="9" fontId="20" fillId="2" borderId="4" xfId="4" applyFont="1" applyFill="1" applyBorder="1" applyAlignment="1" applyProtection="1">
      <alignment horizontal="center" vertical="center" wrapText="1"/>
      <protection locked="0"/>
    </xf>
    <xf numFmtId="14" fontId="21" fillId="2" borderId="4" xfId="0" applyNumberFormat="1" applyFont="1" applyFill="1" applyBorder="1" applyAlignment="1" applyProtection="1">
      <alignment horizontal="center" vertical="center" wrapText="1"/>
      <protection locked="0"/>
    </xf>
    <xf numFmtId="15" fontId="20" fillId="2" borderId="4" xfId="0" applyNumberFormat="1" applyFont="1" applyFill="1" applyBorder="1" applyAlignment="1" applyProtection="1">
      <alignment horizontal="center" vertical="center"/>
      <protection locked="0"/>
    </xf>
    <xf numFmtId="0" fontId="21" fillId="2" borderId="4" xfId="0" applyFont="1" applyFill="1" applyBorder="1" applyAlignment="1">
      <alignment horizontal="center" vertical="center" wrapText="1"/>
    </xf>
    <xf numFmtId="0" fontId="23" fillId="0" borderId="4" xfId="0" applyFont="1" applyBorder="1" applyAlignment="1">
      <alignment horizontal="center" vertical="center" wrapText="1"/>
    </xf>
    <xf numFmtId="0" fontId="21" fillId="18" borderId="4" xfId="0" applyFont="1" applyFill="1" applyBorder="1" applyAlignment="1">
      <alignment horizontal="center" vertical="center" wrapText="1"/>
    </xf>
    <xf numFmtId="9" fontId="21" fillId="0" borderId="4" xfId="0" applyNumberFormat="1" applyFont="1" applyBorder="1" applyAlignment="1">
      <alignment horizontal="center" vertical="center" wrapText="1"/>
    </xf>
    <xf numFmtId="14" fontId="21" fillId="18" borderId="4" xfId="0" applyNumberFormat="1" applyFont="1" applyFill="1" applyBorder="1" applyAlignment="1">
      <alignment horizontal="center" vertical="center" wrapText="1"/>
    </xf>
    <xf numFmtId="0" fontId="21" fillId="0" borderId="4" xfId="0" applyFont="1" applyBorder="1" applyAlignment="1" applyProtection="1">
      <alignment horizontal="center" vertical="center"/>
      <protection locked="0"/>
    </xf>
    <xf numFmtId="9" fontId="21" fillId="0" borderId="4" xfId="4" applyFont="1" applyBorder="1" applyAlignment="1" applyProtection="1">
      <alignment horizontal="center" vertical="center" wrapText="1"/>
      <protection locked="0"/>
    </xf>
    <xf numFmtId="9" fontId="20" fillId="0" borderId="4" xfId="4" applyFont="1" applyBorder="1" applyAlignment="1" applyProtection="1">
      <alignment horizontal="center" vertical="center" wrapText="1"/>
      <protection locked="0"/>
    </xf>
    <xf numFmtId="0" fontId="21" fillId="19" borderId="4" xfId="0" applyFont="1" applyFill="1" applyBorder="1" applyAlignment="1" applyProtection="1">
      <alignment horizontal="center" vertical="center" wrapText="1"/>
      <protection locked="0"/>
    </xf>
    <xf numFmtId="164" fontId="20" fillId="0" borderId="4" xfId="4" applyNumberFormat="1"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2" fillId="23"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0" fillId="0" borderId="0" xfId="0" applyAlignment="1">
      <alignment horizontal="center" vertical="center"/>
    </xf>
    <xf numFmtId="0" fontId="20" fillId="2" borderId="4"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2" borderId="4" xfId="0" applyFont="1" applyFill="1" applyBorder="1" applyAlignment="1" applyProtection="1">
      <alignment horizontal="center" vertical="center"/>
    </xf>
    <xf numFmtId="9" fontId="19" fillId="0" borderId="0" xfId="4" applyFont="1" applyAlignment="1" applyProtection="1">
      <alignment horizontal="center" vertical="center"/>
      <protection locked="0"/>
    </xf>
    <xf numFmtId="9" fontId="20" fillId="2" borderId="4" xfId="4" applyFont="1" applyFill="1" applyBorder="1" applyAlignment="1" applyProtection="1">
      <alignment horizontal="center" vertical="center"/>
    </xf>
    <xf numFmtId="0" fontId="20" fillId="2" borderId="0" xfId="0" applyFont="1" applyFill="1" applyAlignment="1" applyProtection="1">
      <alignment horizontal="center" vertical="center"/>
      <protection locked="0"/>
    </xf>
    <xf numFmtId="0" fontId="20" fillId="2" borderId="0" xfId="0" applyFont="1" applyFill="1" applyBorder="1" applyAlignment="1" applyProtection="1">
      <alignment horizontal="center" vertical="center"/>
      <protection locked="0"/>
    </xf>
    <xf numFmtId="0" fontId="23" fillId="18" borderId="4" xfId="0" applyFont="1" applyFill="1" applyBorder="1" applyAlignment="1">
      <alignment horizontal="center" vertical="center" wrapText="1"/>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21" fillId="20" borderId="4" xfId="0" applyFont="1" applyFill="1" applyBorder="1" applyAlignment="1" applyProtection="1">
      <alignment horizontal="center" vertical="center" wrapText="1"/>
      <protection locked="0"/>
    </xf>
    <xf numFmtId="0" fontId="10" fillId="0" borderId="25" xfId="0" applyFont="1" applyBorder="1" applyAlignment="1">
      <alignment horizontal="center" vertical="center" wrapText="1"/>
    </xf>
    <xf numFmtId="0" fontId="8" fillId="0" borderId="0" xfId="0" applyFont="1" applyAlignment="1">
      <alignment vertical="center"/>
    </xf>
    <xf numFmtId="0" fontId="10" fillId="0" borderId="26" xfId="0" applyFont="1" applyBorder="1" applyAlignment="1">
      <alignment horizontal="center" vertical="center" wrapText="1"/>
    </xf>
    <xf numFmtId="0" fontId="20" fillId="0" borderId="17"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0" fillId="0" borderId="17" xfId="0" applyFont="1" applyBorder="1" applyAlignment="1">
      <alignment horizontal="center" vertical="center" wrapText="1"/>
    </xf>
    <xf numFmtId="0" fontId="21" fillId="0" borderId="4" xfId="0" applyFont="1" applyBorder="1" applyAlignment="1" applyProtection="1">
      <alignment horizontal="center" vertical="center" wrapText="1"/>
      <protection locked="0"/>
    </xf>
    <xf numFmtId="14" fontId="21" fillId="0" borderId="4" xfId="0" applyNumberFormat="1" applyFont="1" applyBorder="1" applyAlignment="1" applyProtection="1">
      <alignment horizontal="center" vertical="center" wrapText="1"/>
      <protection locked="0"/>
    </xf>
    <xf numFmtId="14" fontId="20" fillId="0" borderId="4" xfId="0" applyNumberFormat="1" applyFont="1" applyBorder="1" applyAlignment="1" applyProtection="1">
      <alignment horizontal="center" vertical="center"/>
      <protection locked="0"/>
    </xf>
    <xf numFmtId="0" fontId="20"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0" fillId="0" borderId="4" xfId="0" applyFont="1" applyBorder="1" applyAlignment="1" applyProtection="1">
      <alignment horizontal="center" vertical="center" wrapText="1"/>
      <protection locked="0"/>
    </xf>
    <xf numFmtId="9" fontId="20" fillId="0" borderId="4" xfId="4" applyFont="1" applyBorder="1" applyAlignment="1">
      <alignment horizontal="center" vertical="center" wrapText="1"/>
    </xf>
    <xf numFmtId="0" fontId="20" fillId="2" borderId="4" xfId="0" applyFont="1" applyFill="1" applyBorder="1" applyAlignment="1" applyProtection="1">
      <alignment horizontal="center" vertical="center" wrapText="1"/>
      <protection locked="0"/>
    </xf>
    <xf numFmtId="0" fontId="21" fillId="0" borderId="4" xfId="0" applyFont="1" applyBorder="1" applyAlignment="1">
      <alignment horizontal="center" vertical="center" wrapText="1"/>
    </xf>
    <xf numFmtId="14" fontId="20" fillId="0" borderId="4" xfId="0" applyNumberFormat="1" applyFont="1" applyBorder="1" applyAlignment="1" applyProtection="1">
      <alignment horizontal="center" vertical="center" wrapText="1"/>
      <protection locked="0"/>
    </xf>
    <xf numFmtId="14" fontId="21" fillId="0" borderId="4" xfId="0" applyNumberFormat="1" applyFont="1" applyBorder="1" applyAlignment="1">
      <alignment horizontal="center" vertical="center" wrapText="1"/>
    </xf>
    <xf numFmtId="14" fontId="20" fillId="0" borderId="4" xfId="0" applyNumberFormat="1" applyFont="1" applyBorder="1" applyAlignment="1">
      <alignment horizontal="center" vertical="center" wrapText="1"/>
    </xf>
    <xf numFmtId="0" fontId="21" fillId="2" borderId="4"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xf>
    <xf numFmtId="0" fontId="20" fillId="0" borderId="4" xfId="0" applyFont="1" applyBorder="1" applyAlignment="1" applyProtection="1">
      <alignment horizontal="left" vertical="center" wrapText="1"/>
      <protection locked="0"/>
    </xf>
    <xf numFmtId="164" fontId="20" fillId="0" borderId="17" xfId="4" applyNumberFormat="1" applyFont="1" applyBorder="1" applyAlignment="1" applyProtection="1">
      <alignment horizontal="center" vertical="center" wrapText="1"/>
      <protection locked="0"/>
    </xf>
    <xf numFmtId="0" fontId="21" fillId="0" borderId="4" xfId="0" applyFont="1" applyBorder="1" applyAlignment="1" applyProtection="1">
      <alignment horizontal="left" vertical="center" wrapText="1"/>
      <protection locked="0"/>
    </xf>
    <xf numFmtId="0" fontId="20" fillId="0" borderId="4" xfId="0" applyFont="1" applyBorder="1" applyAlignment="1">
      <alignment horizontal="left" vertical="center" wrapText="1"/>
    </xf>
    <xf numFmtId="0" fontId="20" fillId="0" borderId="4" xfId="0" applyFont="1" applyBorder="1" applyAlignment="1" applyProtection="1">
      <alignment horizontal="left" vertical="center"/>
      <protection locked="0"/>
    </xf>
    <xf numFmtId="0" fontId="20" fillId="24" borderId="4" xfId="0" applyFont="1" applyFill="1" applyBorder="1" applyAlignment="1">
      <alignment vertical="center" wrapText="1"/>
    </xf>
    <xf numFmtId="0" fontId="20" fillId="0" borderId="4" xfId="0" applyFont="1" applyBorder="1" applyAlignment="1">
      <alignment vertical="center" wrapText="1"/>
    </xf>
    <xf numFmtId="0" fontId="20" fillId="0" borderId="56" xfId="0" applyFont="1" applyBorder="1" applyAlignment="1">
      <alignment horizontal="left" vertical="center" wrapText="1"/>
    </xf>
    <xf numFmtId="9" fontId="20" fillId="0" borderId="4" xfId="0" applyNumberFormat="1" applyFont="1" applyBorder="1" applyAlignment="1">
      <alignment horizontal="center" vertical="center" wrapText="1"/>
    </xf>
    <xf numFmtId="0" fontId="18" fillId="10" borderId="4" xfId="0" applyFont="1" applyFill="1" applyBorder="1" applyAlignment="1" applyProtection="1">
      <alignment horizontal="center" vertical="center"/>
      <protection locked="0"/>
    </xf>
    <xf numFmtId="0" fontId="18" fillId="10" borderId="4" xfId="0" applyFont="1" applyFill="1" applyBorder="1" applyAlignment="1" applyProtection="1">
      <alignment horizontal="center" vertical="center" wrapText="1"/>
      <protection locked="0"/>
    </xf>
    <xf numFmtId="0" fontId="18" fillId="14" borderId="4" xfId="0" applyFont="1" applyFill="1" applyBorder="1" applyAlignment="1" applyProtection="1">
      <alignment horizontal="center" vertical="center" wrapText="1"/>
      <protection locked="0"/>
    </xf>
    <xf numFmtId="14" fontId="18" fillId="17" borderId="4" xfId="0" applyNumberFormat="1"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20" fillId="2" borderId="17" xfId="0" applyFont="1" applyFill="1" applyBorder="1" applyAlignment="1" applyProtection="1">
      <alignment horizontal="justify" vertical="center" wrapText="1"/>
      <protection locked="0"/>
    </xf>
    <xf numFmtId="0" fontId="22" fillId="2" borderId="4" xfId="0" applyFont="1" applyFill="1" applyBorder="1" applyAlignment="1" applyProtection="1">
      <alignment horizontal="left" vertical="center" wrapText="1"/>
      <protection locked="0"/>
    </xf>
    <xf numFmtId="0" fontId="20" fillId="2" borderId="4" xfId="0" applyFont="1" applyFill="1" applyBorder="1" applyAlignment="1">
      <alignment vertical="center" wrapText="1"/>
    </xf>
    <xf numFmtId="0" fontId="18" fillId="2" borderId="4" xfId="0" applyFont="1" applyFill="1" applyBorder="1" applyAlignment="1" applyProtection="1">
      <alignment horizontal="left" vertical="center" wrapText="1"/>
      <protection locked="0"/>
    </xf>
    <xf numFmtId="0" fontId="18" fillId="2" borderId="4" xfId="0" applyFont="1" applyFill="1" applyBorder="1" applyAlignment="1" applyProtection="1">
      <alignment vertical="center" wrapText="1"/>
      <protection locked="0"/>
    </xf>
    <xf numFmtId="0" fontId="20" fillId="2" borderId="4" xfId="0" applyFont="1" applyFill="1" applyBorder="1" applyAlignment="1" applyProtection="1">
      <alignment horizontal="left" vertical="center" wrapText="1"/>
      <protection locked="0"/>
    </xf>
    <xf numFmtId="0" fontId="20" fillId="2" borderId="56" xfId="0" applyFont="1" applyFill="1" applyBorder="1" applyAlignment="1">
      <alignment horizontal="left" vertical="center" wrapText="1"/>
    </xf>
    <xf numFmtId="0" fontId="20" fillId="2" borderId="0" xfId="0" applyFont="1" applyFill="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justify" vertical="center" wrapText="1"/>
      <protection locked="0"/>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20"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Border="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22" fillId="8"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18" fillId="6" borderId="4" xfId="0" applyFont="1" applyFill="1" applyBorder="1" applyAlignment="1">
      <alignment horizontal="center" vertical="center" wrapText="1"/>
    </xf>
    <xf numFmtId="0" fontId="22" fillId="2" borderId="4"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protection locked="0"/>
    </xf>
    <xf numFmtId="14" fontId="18" fillId="22" borderId="14" xfId="0" applyNumberFormat="1" applyFont="1" applyFill="1" applyBorder="1" applyAlignment="1">
      <alignment horizontal="center" vertical="center" wrapText="1"/>
    </xf>
    <xf numFmtId="14" fontId="18" fillId="22" borderId="4" xfId="0" applyNumberFormat="1" applyFont="1" applyFill="1" applyBorder="1" applyAlignment="1">
      <alignment horizontal="center" vertical="center" wrapText="1"/>
    </xf>
    <xf numFmtId="0" fontId="18" fillId="22" borderId="14" xfId="0" applyFont="1" applyFill="1" applyBorder="1" applyAlignment="1">
      <alignment horizontal="center" vertical="center" wrapText="1"/>
    </xf>
    <xf numFmtId="0" fontId="18" fillId="22" borderId="4" xfId="0" applyFont="1" applyFill="1" applyBorder="1" applyAlignment="1">
      <alignment horizontal="center" vertical="center" wrapText="1"/>
    </xf>
    <xf numFmtId="0" fontId="18" fillId="11" borderId="14" xfId="0" applyFont="1" applyFill="1" applyBorder="1" applyAlignment="1" applyProtection="1">
      <alignment horizontal="center" vertical="center" wrapText="1"/>
      <protection locked="0"/>
    </xf>
    <xf numFmtId="0" fontId="18" fillId="11" borderId="4" xfId="0" applyFont="1" applyFill="1" applyBorder="1" applyAlignment="1" applyProtection="1">
      <alignment horizontal="center" vertical="center" wrapText="1"/>
      <protection locked="0"/>
    </xf>
    <xf numFmtId="0" fontId="18" fillId="11" borderId="14" xfId="0" applyFont="1" applyFill="1" applyBorder="1" applyAlignment="1" applyProtection="1">
      <alignment horizontal="center" vertical="center" textRotation="90" wrapText="1"/>
      <protection locked="0"/>
    </xf>
    <xf numFmtId="0" fontId="18" fillId="11" borderId="4" xfId="0" applyFont="1" applyFill="1" applyBorder="1" applyAlignment="1" applyProtection="1">
      <alignment horizontal="center" vertical="center" textRotation="90" wrapText="1"/>
      <protection locked="0"/>
    </xf>
    <xf numFmtId="0" fontId="18" fillId="17" borderId="14" xfId="0" applyFont="1" applyFill="1" applyBorder="1" applyAlignment="1" applyProtection="1">
      <alignment horizontal="center" vertical="center" wrapText="1"/>
      <protection locked="0"/>
    </xf>
    <xf numFmtId="0" fontId="18" fillId="17" borderId="4" xfId="0" applyFont="1" applyFill="1" applyBorder="1" applyAlignment="1" applyProtection="1">
      <alignment horizontal="center" vertical="center" wrapText="1"/>
      <protection locked="0"/>
    </xf>
    <xf numFmtId="0" fontId="18" fillId="13" borderId="14" xfId="0" applyFont="1" applyFill="1" applyBorder="1" applyAlignment="1" applyProtection="1">
      <alignment horizontal="center" vertical="center" wrapText="1"/>
      <protection locked="0"/>
    </xf>
    <xf numFmtId="0" fontId="18" fillId="13" borderId="4" xfId="0" applyFont="1" applyFill="1" applyBorder="1" applyAlignment="1" applyProtection="1">
      <alignment horizontal="center" vertical="center" wrapText="1"/>
      <protection locked="0"/>
    </xf>
    <xf numFmtId="0" fontId="18" fillId="14" borderId="14" xfId="0" applyFont="1" applyFill="1" applyBorder="1" applyAlignment="1" applyProtection="1">
      <alignment horizontal="center" vertical="center" wrapText="1"/>
      <protection locked="0"/>
    </xf>
    <xf numFmtId="0" fontId="18" fillId="14" borderId="4" xfId="0" applyFont="1" applyFill="1" applyBorder="1" applyAlignment="1" applyProtection="1">
      <alignment horizontal="center" vertical="center" wrapText="1"/>
      <protection locked="0"/>
    </xf>
    <xf numFmtId="14" fontId="18" fillId="17" borderId="14" xfId="0" applyNumberFormat="1" applyFont="1" applyFill="1" applyBorder="1" applyAlignment="1" applyProtection="1">
      <alignment horizontal="center" vertical="center" wrapText="1"/>
      <protection locked="0"/>
    </xf>
    <xf numFmtId="0" fontId="26" fillId="8" borderId="48" xfId="0" applyFont="1" applyFill="1" applyBorder="1" applyAlignment="1" applyProtection="1">
      <alignment horizontal="center" vertical="center"/>
      <protection locked="0"/>
    </xf>
    <xf numFmtId="0" fontId="26" fillId="8" borderId="42" xfId="0" applyFont="1" applyFill="1" applyBorder="1" applyAlignment="1" applyProtection="1">
      <alignment horizontal="center" vertical="center"/>
      <protection locked="0"/>
    </xf>
    <xf numFmtId="0" fontId="26" fillId="8" borderId="49" xfId="0" applyFont="1" applyFill="1" applyBorder="1" applyAlignment="1" applyProtection="1">
      <alignment horizontal="center" vertical="center"/>
      <protection locked="0"/>
    </xf>
    <xf numFmtId="0" fontId="28" fillId="0" borderId="39" xfId="0" applyFont="1" applyBorder="1" applyAlignment="1" applyProtection="1">
      <alignment horizontal="center" vertical="center"/>
    </xf>
    <xf numFmtId="0" fontId="28" fillId="0" borderId="45" xfId="0" applyFont="1" applyBorder="1" applyAlignment="1" applyProtection="1">
      <alignment horizontal="center" vertical="center"/>
    </xf>
    <xf numFmtId="0" fontId="28" fillId="0" borderId="43" xfId="0" applyFont="1" applyBorder="1" applyAlignment="1" applyProtection="1">
      <alignment horizontal="center" vertical="center"/>
    </xf>
    <xf numFmtId="0" fontId="18" fillId="10" borderId="14" xfId="0" applyFont="1" applyFill="1" applyBorder="1" applyAlignment="1" applyProtection="1">
      <alignment horizontal="center" vertical="center" wrapText="1"/>
      <protection locked="0"/>
    </xf>
    <xf numFmtId="0" fontId="18" fillId="10" borderId="14" xfId="0" applyFont="1" applyFill="1" applyBorder="1" applyAlignment="1" applyProtection="1">
      <alignment horizontal="center" vertical="center"/>
      <protection locked="0"/>
    </xf>
    <xf numFmtId="0" fontId="18" fillId="10" borderId="4" xfId="0" applyFont="1" applyFill="1" applyBorder="1" applyAlignment="1" applyProtection="1">
      <alignment horizontal="center" vertical="center"/>
      <protection locked="0"/>
    </xf>
    <xf numFmtId="0" fontId="18" fillId="10" borderId="4" xfId="0" applyFont="1" applyFill="1" applyBorder="1" applyAlignment="1" applyProtection="1">
      <alignment horizontal="center" vertical="center" wrapText="1"/>
      <protection locked="0"/>
    </xf>
    <xf numFmtId="0" fontId="26" fillId="9" borderId="48" xfId="0" applyFont="1" applyFill="1" applyBorder="1" applyAlignment="1" applyProtection="1">
      <alignment horizontal="center" vertical="center"/>
      <protection locked="0"/>
    </xf>
    <xf numFmtId="0" fontId="26" fillId="9" borderId="42" xfId="0" applyFont="1" applyFill="1" applyBorder="1" applyAlignment="1" applyProtection="1">
      <alignment horizontal="center" vertical="center"/>
      <protection locked="0"/>
    </xf>
    <xf numFmtId="0" fontId="26" fillId="9" borderId="49" xfId="0" applyFont="1" applyFill="1" applyBorder="1" applyAlignment="1" applyProtection="1">
      <alignment horizontal="center" vertical="center"/>
      <protection locked="0"/>
    </xf>
    <xf numFmtId="0" fontId="26" fillId="0" borderId="53" xfId="0" applyFont="1" applyBorder="1" applyAlignment="1" applyProtection="1">
      <alignment horizontal="center" vertical="center"/>
    </xf>
    <xf numFmtId="0" fontId="26" fillId="0" borderId="54" xfId="0" applyFont="1" applyBorder="1" applyAlignment="1" applyProtection="1">
      <alignment horizontal="center" vertical="center"/>
    </xf>
    <xf numFmtId="0" fontId="26" fillId="0" borderId="55" xfId="0" applyFont="1" applyBorder="1" applyAlignment="1" applyProtection="1">
      <alignment horizontal="center" vertical="center"/>
    </xf>
    <xf numFmtId="0" fontId="26" fillId="0" borderId="31"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50"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29" xfId="0" applyFont="1" applyBorder="1" applyAlignment="1" applyProtection="1">
      <alignment horizontal="center" vertical="center" wrapText="1"/>
    </xf>
    <xf numFmtId="0" fontId="26" fillId="12" borderId="48" xfId="0" applyFont="1" applyFill="1" applyBorder="1" applyAlignment="1" applyProtection="1">
      <alignment horizontal="center" vertical="center" wrapText="1"/>
      <protection locked="0"/>
    </xf>
    <xf numFmtId="0" fontId="26" fillId="12" borderId="42" xfId="0" applyFont="1" applyFill="1" applyBorder="1" applyAlignment="1" applyProtection="1">
      <alignment horizontal="center" vertical="center" wrapText="1"/>
      <protection locked="0"/>
    </xf>
    <xf numFmtId="0" fontId="26" fillId="12" borderId="49" xfId="0" applyFont="1" applyFill="1" applyBorder="1" applyAlignment="1" applyProtection="1">
      <alignment horizontal="center" vertical="center" wrapText="1"/>
      <protection locked="0"/>
    </xf>
    <xf numFmtId="0" fontId="26" fillId="0" borderId="31"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50" xfId="0" applyFont="1" applyBorder="1" applyAlignment="1" applyProtection="1">
      <alignment horizontal="center" vertical="center"/>
    </xf>
    <xf numFmtId="0" fontId="26" fillId="0" borderId="51" xfId="0" applyFont="1" applyBorder="1" applyAlignment="1" applyProtection="1">
      <alignment horizontal="center" vertical="center"/>
    </xf>
    <xf numFmtId="0" fontId="26" fillId="0" borderId="33" xfId="0" applyFont="1" applyBorder="1" applyAlignment="1" applyProtection="1">
      <alignment horizontal="center" vertical="center"/>
    </xf>
    <xf numFmtId="0" fontId="26" fillId="0" borderId="30" xfId="0" applyFont="1" applyBorder="1" applyAlignment="1" applyProtection="1">
      <alignment horizontal="center" vertical="center"/>
    </xf>
    <xf numFmtId="0" fontId="21" fillId="0" borderId="4" xfId="0" applyFont="1" applyBorder="1" applyAlignment="1" applyProtection="1">
      <alignment horizontal="center" vertical="center" wrapText="1"/>
      <protection locked="0"/>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0" fillId="0" borderId="4" xfId="0" applyFont="1" applyBorder="1" applyAlignment="1" applyProtection="1">
      <alignment horizontal="center" vertical="center" wrapText="1"/>
      <protection locked="0"/>
    </xf>
    <xf numFmtId="1" fontId="20" fillId="0" borderId="4" xfId="0" applyNumberFormat="1" applyFont="1" applyBorder="1" applyAlignment="1">
      <alignment horizontal="center" vertical="center" wrapText="1"/>
    </xf>
    <xf numFmtId="14" fontId="20" fillId="0" borderId="4" xfId="0" applyNumberFormat="1" applyFont="1" applyBorder="1" applyAlignment="1" applyProtection="1">
      <alignment horizontal="center" vertical="center" wrapText="1"/>
      <protection locked="0"/>
    </xf>
    <xf numFmtId="14" fontId="21" fillId="0" borderId="4" xfId="0" applyNumberFormat="1"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1" fontId="20" fillId="0" borderId="4" xfId="5" applyNumberFormat="1" applyFont="1" applyBorder="1" applyAlignment="1">
      <alignment horizontal="center" vertical="center" wrapText="1"/>
    </xf>
    <xf numFmtId="14" fontId="21"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0" fillId="0" borderId="17"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2" fillId="0" borderId="17" xfId="0" applyFont="1" applyBorder="1" applyAlignment="1">
      <alignment horizontal="center" vertical="center" wrapText="1"/>
    </xf>
    <xf numFmtId="0" fontId="22" fillId="0" borderId="52" xfId="0" applyFont="1" applyBorder="1" applyAlignment="1">
      <alignment horizontal="center" vertical="center" wrapText="1"/>
    </xf>
    <xf numFmtId="14" fontId="20" fillId="0" borderId="4" xfId="0" applyNumberFormat="1" applyFont="1" applyBorder="1" applyAlignment="1">
      <alignment horizontal="center" vertical="center" wrapText="1"/>
    </xf>
    <xf numFmtId="0" fontId="20" fillId="0" borderId="17"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14" fontId="20" fillId="2" borderId="4" xfId="0" applyNumberFormat="1"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20" fillId="2" borderId="14" xfId="0" applyFont="1" applyFill="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52" xfId="0" applyFont="1" applyBorder="1" applyAlignment="1" applyProtection="1">
      <alignment horizontal="center" vertical="center" wrapText="1"/>
      <protection locked="0"/>
    </xf>
    <xf numFmtId="0" fontId="21" fillId="0" borderId="14" xfId="0" applyFont="1" applyBorder="1" applyAlignment="1" applyProtection="1">
      <alignment horizontal="center" vertical="center" wrapText="1"/>
      <protection locked="0"/>
    </xf>
    <xf numFmtId="9" fontId="20" fillId="0" borderId="4" xfId="4" applyFont="1" applyBorder="1" applyAlignment="1">
      <alignment horizontal="center" vertical="center" wrapText="1"/>
    </xf>
    <xf numFmtId="0" fontId="20" fillId="0" borderId="17" xfId="0" applyFont="1" applyBorder="1" applyAlignment="1">
      <alignment horizontal="center" vertical="center" wrapText="1"/>
    </xf>
    <xf numFmtId="0" fontId="18" fillId="0" borderId="4"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9" fontId="20" fillId="0" borderId="17" xfId="4" applyFont="1" applyBorder="1" applyAlignment="1">
      <alignment horizontal="center" vertical="center" wrapText="1"/>
    </xf>
    <xf numFmtId="14" fontId="21" fillId="0" borderId="17" xfId="0" applyNumberFormat="1" applyFont="1" applyBorder="1" applyAlignment="1" applyProtection="1">
      <alignment horizontal="center" vertical="center" wrapText="1"/>
      <protection locked="0"/>
    </xf>
    <xf numFmtId="14" fontId="20" fillId="0" borderId="4" xfId="0" applyNumberFormat="1" applyFont="1" applyBorder="1" applyAlignment="1" applyProtection="1">
      <alignment horizontal="center" vertical="center"/>
      <protection locked="0"/>
    </xf>
    <xf numFmtId="14" fontId="20" fillId="0" borderId="17" xfId="0" applyNumberFormat="1"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6" fillId="0" borderId="32" xfId="0" applyFont="1" applyBorder="1" applyAlignment="1" applyProtection="1">
      <alignment horizontal="center" vertical="center" wrapText="1"/>
    </xf>
    <xf numFmtId="0" fontId="26" fillId="0" borderId="51"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26" fillId="0" borderId="54" xfId="0" applyFont="1" applyBorder="1" applyAlignment="1" applyProtection="1">
      <alignment horizontal="center" vertical="center" wrapText="1"/>
    </xf>
    <xf numFmtId="0" fontId="26" fillId="0" borderId="55" xfId="0" applyFont="1" applyBorder="1" applyAlignment="1" applyProtection="1">
      <alignment horizontal="center" vertical="center" wrapText="1"/>
    </xf>
    <xf numFmtId="0" fontId="27" fillId="21" borderId="48" xfId="0" applyFont="1" applyFill="1" applyBorder="1" applyAlignment="1">
      <alignment horizontal="center" vertical="center"/>
    </xf>
    <xf numFmtId="0" fontId="27" fillId="21" borderId="42" xfId="0" applyFont="1" applyFill="1" applyBorder="1" applyAlignment="1">
      <alignment horizontal="center" vertical="center"/>
    </xf>
    <xf numFmtId="0" fontId="27" fillId="21" borderId="49" xfId="0" applyFont="1" applyFill="1" applyBorder="1" applyAlignment="1">
      <alignment horizontal="center" vertical="center"/>
    </xf>
    <xf numFmtId="9" fontId="18" fillId="22" borderId="14" xfId="4" applyFont="1" applyFill="1" applyBorder="1" applyAlignment="1">
      <alignment horizontal="center" vertical="center" wrapText="1"/>
    </xf>
    <xf numFmtId="9" fontId="18" fillId="22" borderId="4" xfId="4" applyFont="1" applyFill="1" applyBorder="1" applyAlignment="1">
      <alignment horizontal="center" vertical="center" wrapText="1"/>
    </xf>
    <xf numFmtId="164" fontId="18" fillId="22" borderId="14" xfId="4" applyNumberFormat="1" applyFont="1" applyFill="1" applyBorder="1" applyAlignment="1">
      <alignment horizontal="center" vertical="center" wrapText="1"/>
    </xf>
    <xf numFmtId="164" fontId="18" fillId="22" borderId="4" xfId="4" applyNumberFormat="1" applyFont="1" applyFill="1" applyBorder="1" applyAlignment="1">
      <alignment horizontal="center" vertical="center" wrapText="1"/>
    </xf>
    <xf numFmtId="0" fontId="18" fillId="14" borderId="14" xfId="0" applyFont="1" applyFill="1" applyBorder="1" applyAlignment="1" applyProtection="1">
      <alignment horizontal="center" vertical="center" textRotation="90" wrapText="1"/>
      <protection locked="0"/>
    </xf>
    <xf numFmtId="0" fontId="18" fillId="14" borderId="4" xfId="0" applyFont="1" applyFill="1" applyBorder="1" applyAlignment="1" applyProtection="1">
      <alignment horizontal="center" vertical="center" textRotation="90" wrapText="1"/>
      <protection locked="0"/>
    </xf>
    <xf numFmtId="0" fontId="26" fillId="16" borderId="48" xfId="0" applyFont="1" applyFill="1" applyBorder="1" applyAlignment="1" applyProtection="1">
      <alignment horizontal="center" vertical="center"/>
      <protection locked="0"/>
    </xf>
    <xf numFmtId="0" fontId="26" fillId="16" borderId="42" xfId="0" applyFont="1" applyFill="1" applyBorder="1" applyAlignment="1" applyProtection="1">
      <alignment horizontal="center" vertical="center"/>
      <protection locked="0"/>
    </xf>
    <xf numFmtId="0" fontId="26" fillId="16" borderId="49" xfId="0" applyFont="1" applyFill="1" applyBorder="1" applyAlignment="1" applyProtection="1">
      <alignment horizontal="center" vertical="center"/>
      <protection locked="0"/>
    </xf>
    <xf numFmtId="0" fontId="26" fillId="15" borderId="48" xfId="0" applyFont="1" applyFill="1" applyBorder="1" applyAlignment="1" applyProtection="1">
      <alignment horizontal="center" vertical="center"/>
      <protection locked="0"/>
    </xf>
    <xf numFmtId="0" fontId="26" fillId="15" borderId="42" xfId="0" applyFont="1" applyFill="1" applyBorder="1" applyAlignment="1" applyProtection="1">
      <alignment horizontal="center" vertical="center"/>
      <protection locked="0"/>
    </xf>
    <xf numFmtId="0" fontId="26" fillId="15" borderId="49" xfId="0" applyFont="1" applyFill="1" applyBorder="1" applyAlignment="1" applyProtection="1">
      <alignment horizontal="center" vertical="center"/>
      <protection locked="0"/>
    </xf>
    <xf numFmtId="0" fontId="18" fillId="14" borderId="14" xfId="0" applyFont="1" applyFill="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15" fontId="20" fillId="2" borderId="17" xfId="0" applyNumberFormat="1" applyFont="1" applyFill="1" applyBorder="1" applyAlignment="1" applyProtection="1">
      <alignment horizontal="center" vertical="center"/>
      <protection locked="0"/>
    </xf>
    <xf numFmtId="15" fontId="20" fillId="2" borderId="14" xfId="0" applyNumberFormat="1" applyFont="1" applyFill="1" applyBorder="1" applyAlignment="1" applyProtection="1">
      <alignment horizontal="center" vertical="center"/>
      <protection locked="0"/>
    </xf>
    <xf numFmtId="0" fontId="20" fillId="0" borderId="14" xfId="0" applyFont="1" applyBorder="1" applyAlignment="1" applyProtection="1">
      <alignment horizontal="left" vertical="center"/>
      <protection locked="0"/>
    </xf>
    <xf numFmtId="9" fontId="20" fillId="0" borderId="17" xfId="4" applyFont="1" applyBorder="1" applyAlignment="1" applyProtection="1">
      <alignment horizontal="center" vertical="center"/>
    </xf>
    <xf numFmtId="9" fontId="20" fillId="0" borderId="14" xfId="4"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14" xfId="0" applyFont="1" applyBorder="1" applyAlignment="1" applyProtection="1">
      <alignment horizontal="center" vertical="center"/>
    </xf>
    <xf numFmtId="0" fontId="20" fillId="2" borderId="17"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protection locked="0"/>
    </xf>
    <xf numFmtId="9" fontId="20" fillId="0" borderId="17" xfId="4" applyFont="1" applyBorder="1" applyAlignment="1" applyProtection="1">
      <alignment horizontal="center" vertical="center"/>
      <protection locked="0"/>
    </xf>
    <xf numFmtId="9" fontId="20" fillId="0" borderId="14" xfId="4" applyFont="1" applyBorder="1" applyAlignment="1" applyProtection="1">
      <alignment horizontal="center" vertical="center"/>
      <protection locked="0"/>
    </xf>
    <xf numFmtId="0" fontId="20" fillId="0" borderId="17" xfId="0" applyFont="1" applyBorder="1" applyAlignment="1" applyProtection="1">
      <alignment horizontal="left" vertical="center"/>
      <protection locked="0"/>
    </xf>
    <xf numFmtId="0" fontId="18" fillId="2" borderId="17"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20" fillId="0" borderId="52" xfId="0" applyFont="1" applyBorder="1" applyAlignment="1" applyProtection="1">
      <alignment horizontal="center" vertical="center"/>
      <protection locked="0"/>
    </xf>
    <xf numFmtId="15" fontId="20" fillId="2" borderId="52" xfId="0" applyNumberFormat="1" applyFont="1" applyFill="1" applyBorder="1" applyAlignment="1" applyProtection="1">
      <alignment horizontal="center" vertical="center"/>
      <protection locked="0"/>
    </xf>
    <xf numFmtId="0" fontId="20" fillId="0" borderId="52" xfId="0" applyFont="1" applyBorder="1" applyAlignment="1" applyProtection="1">
      <alignment horizontal="left" vertical="center" wrapText="1"/>
      <protection locked="0"/>
    </xf>
    <xf numFmtId="9" fontId="20" fillId="0" borderId="52" xfId="4" applyFont="1" applyBorder="1" applyAlignment="1" applyProtection="1">
      <alignment horizontal="center" vertical="center"/>
    </xf>
    <xf numFmtId="0" fontId="20" fillId="0" borderId="52" xfId="0" applyFont="1" applyBorder="1" applyAlignment="1" applyProtection="1">
      <alignment horizontal="center" vertical="center"/>
    </xf>
    <xf numFmtId="0" fontId="20" fillId="0" borderId="17" xfId="0" applyFont="1" applyFill="1" applyBorder="1" applyAlignment="1" applyProtection="1">
      <alignment horizontal="center" vertical="center"/>
      <protection locked="0"/>
    </xf>
    <xf numFmtId="0" fontId="20" fillId="0" borderId="14" xfId="0" applyFont="1" applyFill="1" applyBorder="1" applyAlignment="1" applyProtection="1">
      <alignment horizontal="center" vertical="center"/>
      <protection locked="0"/>
    </xf>
    <xf numFmtId="0" fontId="20" fillId="0" borderId="17" xfId="0" applyFont="1" applyFill="1" applyBorder="1" applyAlignment="1" applyProtection="1">
      <alignment horizontal="left" vertical="center"/>
      <protection locked="0"/>
    </xf>
    <xf numFmtId="0" fontId="20" fillId="0" borderId="14" xfId="0" applyFont="1" applyFill="1" applyBorder="1" applyAlignment="1" applyProtection="1">
      <alignment horizontal="left" vertical="center"/>
      <protection locked="0"/>
    </xf>
    <xf numFmtId="9" fontId="20" fillId="0" borderId="17" xfId="4" applyFont="1" applyFill="1" applyBorder="1" applyAlignment="1" applyProtection="1">
      <alignment horizontal="center" vertical="center"/>
    </xf>
    <xf numFmtId="9" fontId="20" fillId="0" borderId="14" xfId="4"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52" xfId="0" applyFont="1" applyBorder="1" applyAlignment="1">
      <alignment horizontal="center" vertical="center" wrapText="1"/>
    </xf>
    <xf numFmtId="1" fontId="20" fillId="0" borderId="17" xfId="0" applyNumberFormat="1" applyFont="1" applyBorder="1" applyAlignment="1">
      <alignment horizontal="center" vertical="center" wrapText="1"/>
    </xf>
    <xf numFmtId="1" fontId="20" fillId="0" borderId="52" xfId="0" applyNumberFormat="1" applyFont="1" applyBorder="1" applyAlignment="1">
      <alignment horizontal="center" vertical="center" wrapText="1"/>
    </xf>
    <xf numFmtId="0" fontId="20" fillId="0" borderId="52" xfId="0" applyFont="1" applyBorder="1" applyAlignment="1" applyProtection="1">
      <alignment horizontal="center" vertical="center" wrapText="1"/>
      <protection locked="0"/>
    </xf>
    <xf numFmtId="0" fontId="20" fillId="0" borderId="14" xfId="0" applyFont="1" applyBorder="1" applyAlignment="1">
      <alignment horizontal="center" vertical="center" wrapText="1"/>
    </xf>
    <xf numFmtId="0" fontId="22" fillId="0" borderId="14" xfId="0" applyFont="1" applyBorder="1" applyAlignment="1">
      <alignment horizontal="center" vertical="center" wrapText="1"/>
    </xf>
    <xf numFmtId="0" fontId="18" fillId="17" borderId="19" xfId="0" applyFont="1" applyFill="1" applyBorder="1" applyAlignment="1" applyProtection="1">
      <alignment horizontal="center" vertical="center" wrapText="1"/>
      <protection locked="0"/>
    </xf>
    <xf numFmtId="0" fontId="21" fillId="0" borderId="17"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14" xfId="0" applyFont="1" applyBorder="1" applyAlignment="1">
      <alignment horizontal="center" vertical="center" wrapText="1"/>
    </xf>
    <xf numFmtId="0" fontId="12" fillId="0" borderId="27" xfId="0" applyFont="1" applyBorder="1" applyAlignment="1">
      <alignment horizontal="center" vertical="center"/>
    </xf>
    <xf numFmtId="0" fontId="12" fillId="0" borderId="35" xfId="0" applyFont="1" applyBorder="1" applyAlignment="1">
      <alignment horizontal="center" vertical="center"/>
    </xf>
    <xf numFmtId="0" fontId="12" fillId="0" borderId="28" xfId="0" applyFont="1" applyBorder="1" applyAlignment="1">
      <alignment horizontal="center" vertical="center"/>
    </xf>
    <xf numFmtId="0" fontId="14" fillId="0" borderId="27" xfId="0" applyFont="1" applyBorder="1" applyAlignment="1">
      <alignment horizontal="left" vertical="center"/>
    </xf>
    <xf numFmtId="0" fontId="14" fillId="0" borderId="35" xfId="0" applyFont="1" applyBorder="1" applyAlignment="1">
      <alignment horizontal="left" vertical="center"/>
    </xf>
    <xf numFmtId="0" fontId="14" fillId="0" borderId="28" xfId="0" applyFont="1" applyBorder="1" applyAlignment="1">
      <alignment horizontal="left" vertical="center"/>
    </xf>
    <xf numFmtId="0" fontId="10" fillId="0" borderId="31"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8"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2" fillId="0" borderId="39" xfId="0" applyFont="1" applyBorder="1" applyAlignment="1">
      <alignment horizontal="center"/>
    </xf>
    <xf numFmtId="0" fontId="12" fillId="0" borderId="37" xfId="0" applyFont="1" applyBorder="1" applyAlignment="1">
      <alignment horizont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9" fillId="0" borderId="18" xfId="0" applyFont="1" applyBorder="1" applyAlignment="1">
      <alignment horizontal="left" vertical="center"/>
    </xf>
    <xf numFmtId="0" fontId="9" fillId="0" borderId="21" xfId="0" applyFont="1" applyBorder="1" applyAlignment="1">
      <alignment horizontal="left" vertical="center"/>
    </xf>
    <xf numFmtId="0" fontId="8" fillId="0" borderId="39" xfId="0" applyFont="1" applyBorder="1" applyAlignment="1">
      <alignment horizontal="justify" vertical="center" wrapText="1"/>
    </xf>
    <xf numFmtId="0" fontId="8" fillId="0" borderId="36"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15" xfId="0" applyFont="1" applyBorder="1" applyAlignment="1">
      <alignment horizontal="justify" vertical="center" wrapText="1"/>
    </xf>
    <xf numFmtId="0" fontId="8" fillId="0" borderId="46"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44" xfId="0" applyFont="1" applyBorder="1" applyAlignment="1">
      <alignment horizontal="justify" vertical="center" wrapText="1"/>
    </xf>
    <xf numFmtId="0" fontId="8" fillId="0" borderId="47" xfId="0" applyFont="1" applyBorder="1" applyAlignment="1">
      <alignment horizontal="justify" vertical="center" wrapText="1"/>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43" xfId="0" applyFont="1" applyBorder="1" applyAlignment="1">
      <alignment horizontal="center" vertical="center"/>
    </xf>
    <xf numFmtId="0" fontId="8" fillId="0" borderId="47" xfId="0" applyFont="1" applyBorder="1" applyAlignment="1">
      <alignment horizontal="center" vertical="center"/>
    </xf>
    <xf numFmtId="0" fontId="1" fillId="0" borderId="27" xfId="0" applyFont="1" applyBorder="1" applyAlignment="1">
      <alignment horizontal="center" vertical="center"/>
    </xf>
    <xf numFmtId="0" fontId="1" fillId="0" borderId="35" xfId="0" applyFont="1" applyBorder="1" applyAlignment="1">
      <alignment horizontal="center" vertical="center"/>
    </xf>
    <xf numFmtId="0" fontId="18" fillId="0" borderId="4" xfId="0" applyFont="1" applyFill="1" applyBorder="1" applyAlignment="1">
      <alignment horizontal="left" vertical="center" wrapText="1"/>
    </xf>
    <xf numFmtId="0" fontId="22" fillId="0" borderId="4"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56" xfId="0" applyFont="1" applyFill="1" applyBorder="1" applyAlignment="1">
      <alignment horizontal="left" vertical="center" wrapText="1"/>
    </xf>
  </cellXfs>
  <cellStyles count="6">
    <cellStyle name="Moneda" xfId="5" builtinId="4"/>
    <cellStyle name="Normal" xfId="0" builtinId="0"/>
    <cellStyle name="Normal 2" xfId="1"/>
    <cellStyle name="Normal 3" xfId="2"/>
    <cellStyle name="Normal 4" xfId="3"/>
    <cellStyle name="Porcentaje" xfId="4" builtinId="5"/>
  </cellStyles>
  <dxfs count="520">
    <dxf>
      <font>
        <b/>
        <i val="0"/>
        <color theme="0"/>
      </font>
      <fill>
        <patternFill>
          <bgColor rgb="FFFF3200"/>
        </patternFill>
      </fill>
    </dxf>
    <dxf>
      <font>
        <b/>
        <i val="0"/>
        <color auto="1"/>
      </font>
      <fill>
        <patternFill>
          <bgColor rgb="FFFFC000"/>
        </patternFill>
      </fill>
    </dxf>
    <dxf>
      <font>
        <b/>
        <i val="0"/>
        <color theme="0"/>
      </font>
      <fill>
        <patternFill>
          <bgColor theme="6" tint="-0.24994659260841701"/>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lor rgb="FF008000"/>
      </font>
      <fill>
        <patternFill patternType="solid">
          <fgColor rgb="FFCCFFCC"/>
          <bgColor rgb="FFCCFFCC"/>
        </patternFill>
      </fill>
    </dxf>
    <dxf>
      <fill>
        <patternFill patternType="solid">
          <fgColor rgb="FFFF6600"/>
          <bgColor rgb="FFFF6600"/>
        </patternFill>
      </fill>
    </dxf>
    <dxf>
      <fill>
        <patternFill patternType="solid">
          <fgColor rgb="FF008000"/>
          <bgColor rgb="FF008000"/>
        </patternFill>
      </fill>
    </dxf>
    <dxf>
      <fill>
        <patternFill patternType="solid">
          <fgColor rgb="FFFFFF00"/>
          <bgColor rgb="FFFFFF00"/>
        </patternFill>
      </fill>
    </dxf>
    <dxf>
      <font>
        <color rgb="FF000000"/>
      </font>
      <fill>
        <patternFill patternType="solid">
          <fgColor rgb="FFFF6600"/>
          <bgColor rgb="FFFF6600"/>
        </patternFill>
      </fill>
    </dxf>
    <dxf>
      <fill>
        <patternFill patternType="solid">
          <fgColor rgb="FFFF0000"/>
          <bgColor rgb="FFFF0000"/>
        </patternFill>
      </fill>
    </dxf>
    <dxf>
      <fill>
        <patternFill patternType="solid">
          <fgColor rgb="FFFFFFFF"/>
          <bgColor rgb="FFFFFFFF"/>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1</xdr:row>
      <xdr:rowOff>33618</xdr:rowOff>
    </xdr:from>
    <xdr:to>
      <xdr:col>1</xdr:col>
      <xdr:colOff>717177</xdr:colOff>
      <xdr:row>1</xdr:row>
      <xdr:rowOff>450477</xdr:rowOff>
    </xdr:to>
    <xdr:pic>
      <xdr:nvPicPr>
        <xdr:cNvPr id="2" name="0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201706"/>
          <a:ext cx="806824" cy="416859"/>
        </a:xfrm>
        <a:prstGeom prst="rect">
          <a:avLst/>
        </a:prstGeom>
      </xdr:spPr>
    </xdr:pic>
    <xdr:clientData/>
  </xdr:twoCellAnchor>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57150</xdr:rowOff>
    </xdr:from>
    <xdr:to>
      <xdr:col>0</xdr:col>
      <xdr:colOff>1514475</xdr:colOff>
      <xdr:row>3</xdr:row>
      <xdr:rowOff>158004</xdr:rowOff>
    </xdr:to>
    <xdr:pic>
      <xdr:nvPicPr>
        <xdr:cNvPr id="8" name="3 Imagen" descr="Descripción: C:\Users\john.garcia\Desktop\LOGO CAPITAL LETRA NEGRA.png">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57150"/>
          <a:ext cx="1304925" cy="843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496357</xdr:colOff>
      <xdr:row>0</xdr:row>
      <xdr:rowOff>47626</xdr:rowOff>
    </xdr:from>
    <xdr:to>
      <xdr:col>18</xdr:col>
      <xdr:colOff>752475</xdr:colOff>
      <xdr:row>3</xdr:row>
      <xdr:rowOff>173230</xdr:rowOff>
    </xdr:to>
    <xdr:pic>
      <xdr:nvPicPr>
        <xdr:cNvPr id="9" name="3 Imagen" descr="Descripción: C:\Users\john.garcia\Desktop\LOGO CAPITAL LETRA NEGRA.png">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56482" y="47626"/>
          <a:ext cx="1446743" cy="868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676275</xdr:colOff>
      <xdr:row>0</xdr:row>
      <xdr:rowOff>76200</xdr:rowOff>
    </xdr:from>
    <xdr:to>
      <xdr:col>16</xdr:col>
      <xdr:colOff>1619250</xdr:colOff>
      <xdr:row>3</xdr:row>
      <xdr:rowOff>152400</xdr:rowOff>
    </xdr:to>
    <xdr:pic>
      <xdr:nvPicPr>
        <xdr:cNvPr id="4" name="3 Imagen" descr="C:\Users\john.garcia\Desktop\2020-01-08.png">
          <a:extLst>
            <a:ext uri="{FF2B5EF4-FFF2-40B4-BE49-F238E27FC236}">
              <a16:creationId xmlns:a16="http://schemas.microsoft.com/office/drawing/2014/main" id="{F82380FC-4FED-4BCB-8FC7-0C6D3E956BC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64225" y="76200"/>
          <a:ext cx="942975" cy="819150"/>
        </a:xfrm>
        <a:prstGeom prst="rect">
          <a:avLst/>
        </a:prstGeom>
        <a:noFill/>
        <a:ln>
          <a:noFill/>
        </a:ln>
      </xdr:spPr>
    </xdr:pic>
    <xdr:clientData/>
  </xdr:twoCellAnchor>
  <xdr:twoCellAnchor editAs="oneCell">
    <xdr:from>
      <xdr:col>49</xdr:col>
      <xdr:colOff>190500</xdr:colOff>
      <xdr:row>0</xdr:row>
      <xdr:rowOff>85725</xdr:rowOff>
    </xdr:from>
    <xdr:to>
      <xdr:col>49</xdr:col>
      <xdr:colOff>1133475</xdr:colOff>
      <xdr:row>3</xdr:row>
      <xdr:rowOff>161925</xdr:rowOff>
    </xdr:to>
    <xdr:pic>
      <xdr:nvPicPr>
        <xdr:cNvPr id="5" name="3 Imagen" descr="C:\Users\john.garcia\Desktop\2020-01-08.png">
          <a:extLst>
            <a:ext uri="{FF2B5EF4-FFF2-40B4-BE49-F238E27FC236}">
              <a16:creationId xmlns:a16="http://schemas.microsoft.com/office/drawing/2014/main" id="{D376873E-B745-4688-BABF-97BC0222014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74950" y="85725"/>
          <a:ext cx="942975" cy="819150"/>
        </a:xfrm>
        <a:prstGeom prst="rect">
          <a:avLst/>
        </a:prstGeom>
        <a:noFill/>
        <a:ln>
          <a:noFill/>
        </a:ln>
      </xdr:spPr>
    </xdr:pic>
    <xdr:clientData/>
  </xdr:twoCellAnchor>
  <xdr:twoCellAnchor editAs="oneCell">
    <xdr:from>
      <xdr:col>41</xdr:col>
      <xdr:colOff>152400</xdr:colOff>
      <xdr:row>0</xdr:row>
      <xdr:rowOff>66675</xdr:rowOff>
    </xdr:from>
    <xdr:to>
      <xdr:col>41</xdr:col>
      <xdr:colOff>1095375</xdr:colOff>
      <xdr:row>3</xdr:row>
      <xdr:rowOff>142875</xdr:rowOff>
    </xdr:to>
    <xdr:pic>
      <xdr:nvPicPr>
        <xdr:cNvPr id="6" name="3 Imagen" descr="C:\Users\john.garcia\Desktop\2020-01-08.png">
          <a:extLst>
            <a:ext uri="{FF2B5EF4-FFF2-40B4-BE49-F238E27FC236}">
              <a16:creationId xmlns:a16="http://schemas.microsoft.com/office/drawing/2014/main" id="{C39723E4-09D7-456C-B34D-EFD24CA1F3D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444150" y="66675"/>
          <a:ext cx="942975" cy="819150"/>
        </a:xfrm>
        <a:prstGeom prst="rect">
          <a:avLst/>
        </a:prstGeom>
        <a:noFill/>
        <a:ln>
          <a:noFill/>
        </a:ln>
      </xdr:spPr>
    </xdr:pic>
    <xdr:clientData/>
  </xdr:twoCellAnchor>
  <xdr:twoCellAnchor>
    <xdr:from>
      <xdr:col>42</xdr:col>
      <xdr:colOff>219075</xdr:colOff>
      <xdr:row>0</xdr:row>
      <xdr:rowOff>47625</xdr:rowOff>
    </xdr:from>
    <xdr:to>
      <xdr:col>42</xdr:col>
      <xdr:colOff>1665818</xdr:colOff>
      <xdr:row>3</xdr:row>
      <xdr:rowOff>173229</xdr:rowOff>
    </xdr:to>
    <xdr:pic>
      <xdr:nvPicPr>
        <xdr:cNvPr id="7" name="3 Imagen" descr="Descripción: C:\Users\john.garcia\Desktop\LOGO CAPITAL LETRA NEGRA.png">
          <a:extLst>
            <a:ext uri="{FF2B5EF4-FFF2-40B4-BE49-F238E27FC236}">
              <a16:creationId xmlns:a16="http://schemas.microsoft.com/office/drawing/2014/main" id="{8FEED968-6324-4303-8B3E-08CD48480F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82400" y="47625"/>
          <a:ext cx="1446743" cy="868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347383</xdr:colOff>
      <xdr:row>1</xdr:row>
      <xdr:rowOff>22412</xdr:rowOff>
    </xdr:from>
    <xdr:to>
      <xdr:col>11</xdr:col>
      <xdr:colOff>1056080</xdr:colOff>
      <xdr:row>1</xdr:row>
      <xdr:rowOff>636569</xdr:rowOff>
    </xdr:to>
    <xdr:pic>
      <xdr:nvPicPr>
        <xdr:cNvPr id="2" name="2 Imagen" descr="C:\Users\john.garcia\Desktop\2020-01-08.png">
          <a:extLst>
            <a:ext uri="{FF2B5EF4-FFF2-40B4-BE49-F238E27FC236}">
              <a16:creationId xmlns:a16="http://schemas.microsoft.com/office/drawing/2014/main" id="{80AC19AD-1A00-4EF8-A74E-BC7F5A0497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58043" y="151952"/>
          <a:ext cx="708697" cy="614157"/>
        </a:xfrm>
        <a:prstGeom prst="rect">
          <a:avLst/>
        </a:prstGeom>
        <a:noFill/>
        <a:ln>
          <a:noFill/>
        </a:ln>
      </xdr:spPr>
    </xdr:pic>
    <xdr:clientData/>
  </xdr:twoCellAnchor>
  <xdr:twoCellAnchor>
    <xdr:from>
      <xdr:col>0</xdr:col>
      <xdr:colOff>0</xdr:colOff>
      <xdr:row>1</xdr:row>
      <xdr:rowOff>0</xdr:rowOff>
    </xdr:from>
    <xdr:to>
      <xdr:col>1</xdr:col>
      <xdr:colOff>131358</xdr:colOff>
      <xdr:row>2</xdr:row>
      <xdr:rowOff>72352</xdr:rowOff>
    </xdr:to>
    <xdr:pic>
      <xdr:nvPicPr>
        <xdr:cNvPr id="3" name="3 Imagen" descr="Descripción: C:\Users\john.garcia\Desktop\LOGO CAPITAL LETRA NEGRA.png">
          <a:extLst>
            <a:ext uri="{FF2B5EF4-FFF2-40B4-BE49-F238E27FC236}">
              <a16:creationId xmlns:a16="http://schemas.microsoft.com/office/drawing/2014/main" id="{F7257105-8442-4B8F-BCC3-1848E2229D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9540"/>
          <a:ext cx="1228638" cy="758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156883</xdr:colOff>
      <xdr:row>1</xdr:row>
      <xdr:rowOff>22411</xdr:rowOff>
    </xdr:from>
    <xdr:to>
      <xdr:col>2</xdr:col>
      <xdr:colOff>865580</xdr:colOff>
      <xdr:row>1</xdr:row>
      <xdr:rowOff>636568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96118" y="224117"/>
          <a:ext cx="708697" cy="614157"/>
        </a:xfrm>
        <a:prstGeom prst="rect">
          <a:avLst/>
        </a:prstGeom>
        <a:noFill/>
        <a:ln>
          <a:noFill/>
        </a:ln>
      </xdr:spPr>
    </xdr:pic>
    <xdr:clientData/>
  </xdr:twoCellAnchor>
  <xdr:twoCellAnchor>
    <xdr:from>
      <xdr:col>0</xdr:col>
      <xdr:colOff>1</xdr:colOff>
      <xdr:row>1</xdr:row>
      <xdr:rowOff>0</xdr:rowOff>
    </xdr:from>
    <xdr:to>
      <xdr:col>1</xdr:col>
      <xdr:colOff>733066</xdr:colOff>
      <xdr:row>2</xdr:row>
      <xdr:rowOff>33618</xdr:rowOff>
    </xdr:to>
    <xdr:pic>
      <xdr:nvPicPr>
        <xdr:cNvPr id="6" name="3 Imagen" descr="Descripción: C:\Users\john.garcia\Desktop\LOGO CAPITAL LETRA NEGRA.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201706"/>
          <a:ext cx="1170094" cy="739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o.izquierdo\Downloads\EPLE-FT-026%20MATRIZ%20RIESGOS%20DE%20CORRUPCIO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R.%20Human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Serv.%20Administrativo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Serv.%20Ciudad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MATRICES\MRG%202021%20-%20Control%20Inter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Comercializa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Emisi&#243;n%20Contenid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Financi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G.%20Document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Juridic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Planeaci&#243;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Producci&#243;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IZETH\Documents\JIZETH\CANAL%20CAPITAL_2022\SEGUIMIENTOS\MRG_1SEM2022\20220510_MRG%202021%20-%20Progra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row r="271">
          <cell r="E271" t="str">
            <v>Fuerte</v>
          </cell>
          <cell r="M271">
            <v>0</v>
          </cell>
        </row>
        <row r="289">
          <cell r="E289" t="str">
            <v>Fuerte</v>
          </cell>
          <cell r="M289" t="str">
            <v>Débil</v>
          </cell>
        </row>
        <row r="307">
          <cell r="E307" t="str">
            <v>Fuerte</v>
          </cell>
          <cell r="M307" t="str">
            <v>Débil</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row r="548">
          <cell r="E548" t="str">
            <v>Valoración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row r="334">
          <cell r="E334" t="str">
            <v>Asignado</v>
          </cell>
        </row>
        <row r="352">
          <cell r="E352" t="str">
            <v>Asignado</v>
          </cell>
          <cell r="M352" t="str">
            <v>Asignado</v>
          </cell>
        </row>
        <row r="370">
          <cell r="E370" t="str">
            <v>Asignado</v>
          </cell>
          <cell r="M370" t="str">
            <v>Asignado</v>
          </cell>
        </row>
        <row r="388">
          <cell r="E388" t="str">
            <v>Asignado</v>
          </cell>
          <cell r="M388" t="str">
            <v>Asignado</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Matriz"/>
      <sheetName val="Anexo 2 - Valoración Controles "/>
      <sheetName val="Listas"/>
    </sheetNames>
    <sheetDataSet>
      <sheetData sheetId="0"/>
      <sheetData sheetId="1"/>
      <sheetData sheetId="2">
        <row r="20">
          <cell r="D20" t="str">
            <v>Fuerte</v>
          </cell>
          <cell r="L20" t="str">
            <v>Fuerte</v>
          </cell>
        </row>
        <row r="37">
          <cell r="D37" t="str">
            <v>Fuerte</v>
          </cell>
        </row>
        <row r="54">
          <cell r="D54" t="str">
            <v>Fuerte</v>
          </cell>
          <cell r="H54" t="str">
            <v>Fuerte</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Valoración Controles"/>
    </sheetNames>
    <sheetDataSet>
      <sheetData sheetId="0"/>
      <sheetData sheetId="1">
        <row r="4">
          <cell r="A4" t="str">
            <v>Estratégico</v>
          </cell>
          <cell r="B4" t="str">
            <v>Planeación Estratégica</v>
          </cell>
          <cell r="C4" t="str">
            <v>Gestión</v>
          </cell>
          <cell r="D4" t="str">
            <v>Estatégico</v>
          </cell>
          <cell r="E4" t="str">
            <v>Rara vez</v>
          </cell>
          <cell r="F4" t="str">
            <v>Insignificante</v>
          </cell>
          <cell r="I4" t="str">
            <v>Asignado</v>
          </cell>
          <cell r="J4" t="str">
            <v>Adecuado</v>
          </cell>
          <cell r="K4" t="str">
            <v>Oportuna</v>
          </cell>
          <cell r="L4" t="str">
            <v>Prevenir o detectar</v>
          </cell>
          <cell r="M4" t="str">
            <v>Confiable</v>
          </cell>
          <cell r="N4" t="str">
            <v>Se investigan y resuelven oportunamente</v>
          </cell>
          <cell r="O4" t="str">
            <v>Completa</v>
          </cell>
          <cell r="P4" t="str">
            <v>Fuerte</v>
          </cell>
          <cell r="Q4" t="str">
            <v>Directamente</v>
          </cell>
          <cell r="R4" t="str">
            <v>Directamente</v>
          </cell>
        </row>
        <row r="5">
          <cell r="A5" t="str">
            <v>Misional</v>
          </cell>
          <cell r="B5" t="str">
            <v xml:space="preserve">Gestión de las Comunicaciones </v>
          </cell>
          <cell r="C5" t="str">
            <v>Corrupción</v>
          </cell>
          <cell r="D5" t="str">
            <v>Operativo</v>
          </cell>
          <cell r="E5" t="str">
            <v>Improbable</v>
          </cell>
          <cell r="F5" t="str">
            <v>Menor</v>
          </cell>
          <cell r="I5" t="str">
            <v>No asignado</v>
          </cell>
          <cell r="J5" t="str">
            <v>Inadecuado</v>
          </cell>
          <cell r="K5" t="str">
            <v>Inoportuna</v>
          </cell>
          <cell r="L5" t="str">
            <v>No es control</v>
          </cell>
          <cell r="M5" t="str">
            <v>No confiable</v>
          </cell>
          <cell r="N5" t="str">
            <v>No se investigan y resuelven oportunamente</v>
          </cell>
          <cell r="O5" t="str">
            <v>Incompleta</v>
          </cell>
          <cell r="P5" t="str">
            <v>Moderado</v>
          </cell>
          <cell r="Q5" t="str">
            <v>No disminuye</v>
          </cell>
          <cell r="R5" t="str">
            <v>Indirectamente</v>
          </cell>
        </row>
        <row r="6">
          <cell r="A6" t="str">
            <v>Apoyo</v>
          </cell>
          <cell r="B6" t="str">
            <v>Diseño y Creación de Contenidos</v>
          </cell>
          <cell r="C6" t="str">
            <v>Ambiental</v>
          </cell>
          <cell r="D6" t="str">
            <v>Financiero</v>
          </cell>
          <cell r="E6" t="str">
            <v>Posible</v>
          </cell>
          <cell r="F6" t="str">
            <v>Moderado</v>
          </cell>
          <cell r="O6" t="str">
            <v>No existe</v>
          </cell>
          <cell r="P6" t="str">
            <v>Débil</v>
          </cell>
          <cell r="R6" t="str">
            <v>No disminuye</v>
          </cell>
        </row>
        <row r="7">
          <cell r="A7" t="str">
            <v>Control, Seguimiento y Evaluación</v>
          </cell>
          <cell r="B7" t="str">
            <v>Emisión de Contenidos</v>
          </cell>
          <cell r="D7" t="str">
            <v>Tecnológico</v>
          </cell>
          <cell r="E7" t="str">
            <v>Probable</v>
          </cell>
          <cell r="F7" t="str">
            <v>Mayor</v>
          </cell>
        </row>
        <row r="8">
          <cell r="B8" t="str">
            <v xml:space="preserve">Comercialización </v>
          </cell>
          <cell r="D8" t="str">
            <v>Cumplimiento</v>
          </cell>
          <cell r="E8" t="str">
            <v>Casi seguro</v>
          </cell>
          <cell r="F8" t="str">
            <v>Catastrófico</v>
          </cell>
        </row>
        <row r="9">
          <cell r="B9" t="str">
            <v>Producción de Televisión</v>
          </cell>
          <cell r="D9" t="str">
            <v>Corrupción</v>
          </cell>
        </row>
        <row r="10">
          <cell r="B10" t="str">
            <v xml:space="preserve">Gestión Financiera y Facturación </v>
          </cell>
          <cell r="D10" t="str">
            <v>Seguridad Digital</v>
          </cell>
        </row>
        <row r="11">
          <cell r="B11" t="str">
            <v xml:space="preserve">Gestión Jurídica y Contractual </v>
          </cell>
          <cell r="D11" t="str">
            <v>Ambientales</v>
          </cell>
        </row>
        <row r="12">
          <cell r="B12" t="str">
            <v xml:space="preserve">Gestión de Recursos y Administración de la Información </v>
          </cell>
          <cell r="D12" t="str">
            <v>Seguridad y Salud (SST)</v>
          </cell>
        </row>
        <row r="13">
          <cell r="B13" t="str">
            <v>Gestión del Talento Humano</v>
          </cell>
        </row>
        <row r="14">
          <cell r="B14" t="str">
            <v>Servicio a la Ciudadania y Defensor del Televidente</v>
          </cell>
        </row>
        <row r="15">
          <cell r="B15" t="str">
            <v xml:space="preserve">Control, Seguimiento y Evaluación </v>
          </cell>
        </row>
      </sheetData>
      <sheetData sheetId="2">
        <row r="11">
          <cell r="E11" t="str">
            <v>MCOM-RG1</v>
          </cell>
          <cell r="F11" t="str">
            <v>Incumplimiento de los servicios o productos pactados con el cliente</v>
          </cell>
          <cell r="Q11" t="str">
            <v>EPLE-FT-012 Actas de reunión o 
AGTH-FT-007 Control de asistencia ó
Correos electrónicos</v>
          </cell>
        </row>
        <row r="12">
          <cell r="Q12" t="str">
            <v>Contrato, anexo técnico y documentos que hacen parte integral del contrato firmado con el cliente</v>
          </cell>
        </row>
        <row r="13">
          <cell r="Q13" t="str">
            <v>EPLE-FT-012 Actas de reunión o correos electrónicos</v>
          </cell>
        </row>
        <row r="14">
          <cell r="Q14" t="str">
            <v>MCOM-PD-002 Gestión de proyectos y negocios estratégicos que se encuentra vigente</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Valoración Controles"/>
    </sheetNames>
    <sheetDataSet>
      <sheetData sheetId="0"/>
      <sheetData sheetId="1"/>
      <sheetData sheetId="2"/>
      <sheetData sheetId="3">
        <row r="20">
          <cell r="D20" t="str">
            <v>Fuerte</v>
          </cell>
          <cell r="L20" t="str">
            <v>Fuerte</v>
          </cell>
        </row>
        <row r="38">
          <cell r="D38" t="str">
            <v>Fuerte</v>
          </cell>
          <cell r="L38" t="str">
            <v>Fuerte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Corrup)."/>
      <sheetName val="Anexo 2 - Controles (Gestión)"/>
    </sheetNames>
    <sheetDataSet>
      <sheetData sheetId="0"/>
      <sheetData sheetId="1"/>
      <sheetData sheetId="2"/>
      <sheetData sheetId="3"/>
      <sheetData sheetId="4">
        <row r="28">
          <cell r="E28" t="str">
            <v>Asignado</v>
          </cell>
          <cell r="M28">
            <v>0</v>
          </cell>
        </row>
        <row r="46">
          <cell r="E46" t="str">
            <v>Asignado</v>
          </cell>
        </row>
        <row r="64">
          <cell r="E64" t="str">
            <v>Asignado</v>
          </cell>
          <cell r="M64" t="str">
            <v>Asignado</v>
          </cell>
        </row>
        <row r="82">
          <cell r="E82" t="str">
            <v>Asignado</v>
          </cell>
          <cell r="M82" t="str">
            <v>Asignado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Controles (Gestión)"/>
    </sheetNames>
    <sheetDataSet>
      <sheetData sheetId="0"/>
      <sheetData sheetId="1"/>
      <sheetData sheetId="2"/>
      <sheetData sheetId="3">
        <row r="361">
          <cell r="E361" t="str">
            <v>Fuerte</v>
          </cell>
          <cell r="M361" t="str">
            <v>Fuerte</v>
          </cell>
          <cell r="U361" t="str">
            <v>Fuerte</v>
          </cell>
        </row>
        <row r="379">
          <cell r="E379" t="str">
            <v>Fuerte</v>
          </cell>
          <cell r="M379" t="str">
            <v>Fuerte</v>
          </cell>
          <cell r="U379">
            <v>0</v>
          </cell>
        </row>
        <row r="397">
          <cell r="E397" t="str">
            <v>Moderado</v>
          </cell>
          <cell r="M397" t="str">
            <v>Fuerte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 val="Anexo 2 - Controles (Gestión)"/>
    </sheetNames>
    <sheetDataSet>
      <sheetData sheetId="0"/>
      <sheetData sheetId="1"/>
      <sheetData sheetId="2"/>
      <sheetData sheetId="3"/>
      <sheetData sheetId="4"/>
      <sheetData sheetId="5">
        <row r="45">
          <cell r="E45" t="str">
            <v>Asignado</v>
          </cell>
        </row>
        <row r="63">
          <cell r="E63" t="str">
            <v>Adecuado</v>
          </cell>
        </row>
        <row r="80">
          <cell r="E80" t="str">
            <v>Asignado</v>
          </cell>
        </row>
        <row r="97">
          <cell r="E97" t="str">
            <v>Cualitativa</v>
          </cell>
        </row>
        <row r="115">
          <cell r="E115" t="str">
            <v>Cualitativa</v>
          </cell>
        </row>
        <row r="133">
          <cell r="E133" t="str">
            <v>Cualitativa</v>
          </cell>
        </row>
        <row r="151">
          <cell r="E151" t="str">
            <v>Asignado</v>
          </cell>
        </row>
        <row r="169">
          <cell r="E169" t="str">
            <v>Asignado</v>
          </cell>
        </row>
        <row r="186">
          <cell r="E186" t="str">
            <v>Cualitativa</v>
          </cell>
        </row>
        <row r="204">
          <cell r="E204" t="str">
            <v>Cualitativa</v>
          </cell>
        </row>
        <row r="222">
          <cell r="E222" t="str">
            <v>Cualitativa</v>
          </cell>
        </row>
        <row r="240">
          <cell r="E240" t="str">
            <v>Asignado</v>
          </cell>
        </row>
        <row r="258">
          <cell r="E258" t="str">
            <v>Asignado</v>
          </cell>
        </row>
        <row r="275">
          <cell r="E275" t="str">
            <v>Asignado</v>
          </cell>
        </row>
        <row r="293">
          <cell r="E293" t="str">
            <v>Asignado</v>
          </cell>
        </row>
        <row r="310">
          <cell r="E310" t="str">
            <v>Cualitativa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Controles (Corrup)."/>
      <sheetName val="Anexo 2 - Controles (Gestión)"/>
    </sheetNames>
    <sheetDataSet>
      <sheetData sheetId="0"/>
      <sheetData sheetId="1"/>
      <sheetData sheetId="2"/>
      <sheetData sheetId="3"/>
      <sheetData sheetId="4"/>
      <sheetData sheetId="5">
        <row r="65">
          <cell r="E65" t="str">
            <v>Adecuado</v>
          </cell>
        </row>
        <row r="83">
          <cell r="E83" t="str">
            <v>Adecuado</v>
          </cell>
        </row>
        <row r="101">
          <cell r="E101" t="str">
            <v>Adecuado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1 - Impacto (RC)"/>
      <sheetName val="Anexo 2 - Valoración Controles"/>
    </sheetNames>
    <sheetDataSet>
      <sheetData sheetId="0"/>
      <sheetData sheetId="1"/>
      <sheetData sheetId="2"/>
      <sheetData sheetId="3"/>
      <sheetData sheetId="4">
        <row r="37">
          <cell r="D37" t="str">
            <v>Fuerte</v>
          </cell>
          <cell r="L37" t="str">
            <v>Fuerte</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sheetName val="Listas"/>
      <sheetName val="Matriz"/>
      <sheetName val="Anexo 2 - Valoración Controle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docs.google.com/presentation/d/1viCUZxGPwswRlFeOL-hsIqsW8fao4izsJzxxMQ-Kok0/edit?usp=shar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zoomScale="85" zoomScaleNormal="85" workbookViewId="0">
      <selection activeCell="F9" sqref="F9"/>
    </sheetView>
  </sheetViews>
  <sheetFormatPr baseColWidth="10" defaultColWidth="9.85546875" defaultRowHeight="13.5" customHeight="1" x14ac:dyDescent="0.2"/>
  <cols>
    <col min="1" max="1" width="4.28515625" style="1" customWidth="1"/>
    <col min="2" max="2" width="19.140625" style="1" customWidth="1"/>
    <col min="3" max="7" width="18.28515625" style="1" customWidth="1"/>
    <col min="8" max="16384" width="9.85546875" style="1"/>
  </cols>
  <sheetData>
    <row r="2" spans="1:8" ht="37.5" customHeight="1" x14ac:dyDescent="0.2">
      <c r="A2" s="151" t="s">
        <v>187</v>
      </c>
      <c r="B2" s="151"/>
      <c r="C2" s="151"/>
      <c r="D2" s="151"/>
      <c r="E2" s="151"/>
      <c r="F2" s="151"/>
      <c r="G2" s="151"/>
    </row>
    <row r="3" spans="1:8" ht="8.25" customHeight="1" x14ac:dyDescent="0.2"/>
    <row r="4" spans="1:8" ht="13.5" customHeight="1" x14ac:dyDescent="0.2">
      <c r="E4" s="159" t="s">
        <v>71</v>
      </c>
      <c r="F4" s="159"/>
      <c r="G4" s="159"/>
    </row>
    <row r="5" spans="1:8" ht="6" customHeight="1" x14ac:dyDescent="0.2">
      <c r="D5" s="2"/>
      <c r="E5" s="3"/>
      <c r="F5" s="3"/>
      <c r="G5" s="3"/>
      <c r="H5" s="4"/>
    </row>
    <row r="6" spans="1:8" ht="6" customHeight="1" thickBot="1" x14ac:dyDescent="0.25">
      <c r="E6" s="3"/>
      <c r="F6" s="3"/>
      <c r="G6" s="3"/>
    </row>
    <row r="7" spans="1:8" ht="20.25" customHeight="1" x14ac:dyDescent="0.2">
      <c r="A7" s="160" t="s">
        <v>3</v>
      </c>
      <c r="B7" s="5" t="s">
        <v>4</v>
      </c>
      <c r="C7" s="6">
        <v>5</v>
      </c>
      <c r="D7" s="7">
        <v>10</v>
      </c>
      <c r="E7" s="8">
        <v>15</v>
      </c>
      <c r="F7" s="9">
        <v>20</v>
      </c>
      <c r="G7" s="10">
        <v>25</v>
      </c>
    </row>
    <row r="8" spans="1:8" ht="20.25" customHeight="1" x14ac:dyDescent="0.2">
      <c r="A8" s="160"/>
      <c r="B8" s="5" t="s">
        <v>5</v>
      </c>
      <c r="C8" s="6">
        <v>4</v>
      </c>
      <c r="D8" s="7">
        <v>8</v>
      </c>
      <c r="E8" s="11">
        <v>12</v>
      </c>
      <c r="F8" s="12">
        <v>16</v>
      </c>
      <c r="G8" s="13">
        <v>20</v>
      </c>
    </row>
    <row r="9" spans="1:8" ht="20.25" customHeight="1" x14ac:dyDescent="0.2">
      <c r="A9" s="160"/>
      <c r="B9" s="5" t="s">
        <v>6</v>
      </c>
      <c r="C9" s="6">
        <v>3</v>
      </c>
      <c r="D9" s="14">
        <v>6</v>
      </c>
      <c r="E9" s="11">
        <v>9</v>
      </c>
      <c r="F9" s="15">
        <v>12</v>
      </c>
      <c r="G9" s="13">
        <v>15</v>
      </c>
    </row>
    <row r="10" spans="1:8" ht="20.25" customHeight="1" x14ac:dyDescent="0.2">
      <c r="A10" s="160"/>
      <c r="B10" s="5" t="s">
        <v>7</v>
      </c>
      <c r="C10" s="16">
        <v>2</v>
      </c>
      <c r="D10" s="14">
        <v>4</v>
      </c>
      <c r="E10" s="17">
        <v>6</v>
      </c>
      <c r="F10" s="15">
        <v>8</v>
      </c>
      <c r="G10" s="18">
        <v>10</v>
      </c>
    </row>
    <row r="11" spans="1:8" ht="20.25" customHeight="1" thickBot="1" x14ac:dyDescent="0.25">
      <c r="A11" s="160"/>
      <c r="B11" s="5" t="s">
        <v>8</v>
      </c>
      <c r="C11" s="16">
        <v>1</v>
      </c>
      <c r="D11" s="19">
        <v>2</v>
      </c>
      <c r="E11" s="20">
        <v>3</v>
      </c>
      <c r="F11" s="21">
        <v>4</v>
      </c>
      <c r="G11" s="22">
        <v>5</v>
      </c>
    </row>
    <row r="12" spans="1:8" ht="18" customHeight="1" x14ac:dyDescent="0.2">
      <c r="B12" s="161"/>
      <c r="C12" s="5" t="s">
        <v>9</v>
      </c>
      <c r="D12" s="5" t="s">
        <v>10</v>
      </c>
      <c r="E12" s="23" t="s">
        <v>11</v>
      </c>
      <c r="F12" s="23" t="s">
        <v>12</v>
      </c>
      <c r="G12" s="23" t="s">
        <v>13</v>
      </c>
    </row>
    <row r="13" spans="1:8" ht="22.5" customHeight="1" x14ac:dyDescent="0.2">
      <c r="B13" s="161"/>
      <c r="C13" s="162" t="s">
        <v>14</v>
      </c>
      <c r="D13" s="163"/>
      <c r="E13" s="163"/>
      <c r="F13" s="163"/>
      <c r="G13" s="164"/>
    </row>
    <row r="14" spans="1:8" ht="13.5" customHeight="1" x14ac:dyDescent="0.2">
      <c r="A14" s="3"/>
      <c r="B14" s="24"/>
      <c r="C14" s="25"/>
      <c r="D14" s="25"/>
      <c r="E14" s="25"/>
      <c r="F14" s="3"/>
    </row>
    <row r="15" spans="1:8" ht="13.5" customHeight="1" thickBot="1" x14ac:dyDescent="0.25">
      <c r="A15" s="3"/>
      <c r="B15" s="24"/>
      <c r="C15" s="25"/>
      <c r="D15" s="25"/>
      <c r="E15" s="25"/>
      <c r="F15" s="3"/>
    </row>
    <row r="16" spans="1:8" ht="13.5" customHeight="1" thickBot="1" x14ac:dyDescent="0.25">
      <c r="A16" s="3"/>
      <c r="B16" s="156" t="s">
        <v>66</v>
      </c>
      <c r="C16" s="157"/>
      <c r="D16" s="157"/>
      <c r="E16" s="157"/>
      <c r="F16" s="157"/>
      <c r="G16" s="158"/>
    </row>
    <row r="17" spans="1:7" ht="13.5" customHeight="1" x14ac:dyDescent="0.2">
      <c r="A17" s="3"/>
      <c r="B17" s="31" t="s">
        <v>59</v>
      </c>
      <c r="C17" s="32" t="s">
        <v>63</v>
      </c>
      <c r="D17" s="165" t="s">
        <v>67</v>
      </c>
      <c r="E17" s="165"/>
      <c r="F17" s="165"/>
      <c r="G17" s="166"/>
    </row>
    <row r="18" spans="1:7" ht="13.5" customHeight="1" x14ac:dyDescent="0.2">
      <c r="A18" s="3"/>
      <c r="B18" s="33" t="s">
        <v>60</v>
      </c>
      <c r="C18" s="29" t="s">
        <v>37</v>
      </c>
      <c r="D18" s="152" t="s">
        <v>68</v>
      </c>
      <c r="E18" s="152"/>
      <c r="F18" s="152"/>
      <c r="G18" s="153"/>
    </row>
    <row r="19" spans="1:7" ht="13.5" customHeight="1" x14ac:dyDescent="0.2">
      <c r="A19" s="3"/>
      <c r="B19" s="34" t="s">
        <v>61</v>
      </c>
      <c r="C19" s="29" t="s">
        <v>64</v>
      </c>
      <c r="D19" s="152" t="s">
        <v>69</v>
      </c>
      <c r="E19" s="152"/>
      <c r="F19" s="152"/>
      <c r="G19" s="153"/>
    </row>
    <row r="20" spans="1:7" ht="13.5" customHeight="1" thickBot="1" x14ac:dyDescent="0.25">
      <c r="A20" s="3"/>
      <c r="B20" s="35" t="s">
        <v>62</v>
      </c>
      <c r="C20" s="30" t="s">
        <v>65</v>
      </c>
      <c r="D20" s="154" t="s">
        <v>70</v>
      </c>
      <c r="E20" s="154"/>
      <c r="F20" s="154"/>
      <c r="G20" s="155"/>
    </row>
    <row r="21" spans="1:7" ht="13.5" customHeight="1" x14ac:dyDescent="0.2">
      <c r="A21" s="3"/>
      <c r="B21" s="26"/>
      <c r="C21" s="27"/>
      <c r="D21" s="27"/>
      <c r="E21" s="25"/>
      <c r="F21" s="3"/>
    </row>
    <row r="22" spans="1:7" ht="13.5" customHeight="1" x14ac:dyDescent="0.2">
      <c r="A22" s="3"/>
      <c r="B22" s="26"/>
      <c r="C22" s="25"/>
      <c r="D22" s="25"/>
      <c r="E22" s="25"/>
      <c r="F22" s="3"/>
    </row>
    <row r="23" spans="1:7" ht="13.5" customHeight="1" x14ac:dyDescent="0.2">
      <c r="A23" s="3"/>
      <c r="B23" s="3"/>
      <c r="C23" s="3"/>
      <c r="D23" s="3"/>
      <c r="E23" s="3"/>
      <c r="F23" s="3"/>
    </row>
  </sheetData>
  <mergeCells count="10">
    <mergeCell ref="A2:G2"/>
    <mergeCell ref="D19:G19"/>
    <mergeCell ref="D20:G20"/>
    <mergeCell ref="B16:G16"/>
    <mergeCell ref="E4:G4"/>
    <mergeCell ref="A7:A11"/>
    <mergeCell ref="B12:B13"/>
    <mergeCell ref="C13:G13"/>
    <mergeCell ref="D17:G17"/>
    <mergeCell ref="D18:G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5"/>
  <sheetViews>
    <sheetView workbookViewId="0">
      <selection activeCell="B33" sqref="B33"/>
    </sheetView>
  </sheetViews>
  <sheetFormatPr baseColWidth="10" defaultRowHeight="15" x14ac:dyDescent="0.25"/>
  <cols>
    <col min="1" max="1" width="31.7109375" bestFit="1" customWidth="1"/>
    <col min="2" max="2" width="51.42578125" bestFit="1" customWidth="1"/>
    <col min="3" max="3" width="15.5703125" customWidth="1"/>
    <col min="4" max="4" width="22.7109375" customWidth="1"/>
    <col min="5" max="5" width="12.140625" bestFit="1" customWidth="1"/>
    <col min="6" max="6" width="13.5703125" customWidth="1"/>
    <col min="7" max="7" width="6.28515625" bestFit="1" customWidth="1"/>
    <col min="8" max="8" width="23.7109375" bestFit="1" customWidth="1"/>
    <col min="9" max="9" width="12" customWidth="1"/>
    <col min="12" max="12" width="18.140625" customWidth="1"/>
    <col min="13" max="13" width="13.85546875" customWidth="1"/>
    <col min="14" max="14" width="41.42578125" bestFit="1" customWidth="1"/>
    <col min="16" max="16" width="12" customWidth="1"/>
    <col min="17" max="17" width="13.28515625" bestFit="1" customWidth="1"/>
    <col min="18" max="18" width="14.7109375" bestFit="1" customWidth="1"/>
  </cols>
  <sheetData>
    <row r="2" spans="1:18" s="36" customFormat="1" hidden="1" x14ac:dyDescent="0.25">
      <c r="A2" s="36" t="s">
        <v>15</v>
      </c>
      <c r="B2" s="36" t="s">
        <v>16</v>
      </c>
      <c r="C2" s="36" t="s">
        <v>57</v>
      </c>
      <c r="D2" s="36" t="s">
        <v>77</v>
      </c>
      <c r="E2" s="36" t="s">
        <v>17</v>
      </c>
      <c r="F2" s="36" t="s">
        <v>14</v>
      </c>
      <c r="G2" s="36" t="s">
        <v>18</v>
      </c>
      <c r="H2" s="36" t="s">
        <v>58</v>
      </c>
      <c r="I2" s="36" t="s">
        <v>93</v>
      </c>
      <c r="J2" s="36" t="s">
        <v>94</v>
      </c>
      <c r="K2" s="36" t="s">
        <v>95</v>
      </c>
      <c r="L2" s="36" t="s">
        <v>96</v>
      </c>
      <c r="M2" s="36" t="s">
        <v>97</v>
      </c>
      <c r="N2" s="36" t="s">
        <v>98</v>
      </c>
      <c r="O2" s="36" t="s">
        <v>99</v>
      </c>
      <c r="P2" s="36" t="s">
        <v>149</v>
      </c>
      <c r="Q2" s="36" t="s">
        <v>148</v>
      </c>
      <c r="R2" s="36" t="s">
        <v>170</v>
      </c>
    </row>
    <row r="3" spans="1:18" hidden="1" x14ac:dyDescent="0.25"/>
    <row r="4" spans="1:18" hidden="1" x14ac:dyDescent="0.25">
      <c r="A4" t="s">
        <v>19</v>
      </c>
      <c r="B4" t="s">
        <v>20</v>
      </c>
      <c r="C4" t="s">
        <v>21</v>
      </c>
      <c r="D4" t="s">
        <v>22</v>
      </c>
      <c r="E4" t="s">
        <v>23</v>
      </c>
      <c r="F4" t="s">
        <v>82</v>
      </c>
      <c r="G4" t="s">
        <v>24</v>
      </c>
      <c r="H4" t="s">
        <v>25</v>
      </c>
      <c r="I4" t="s">
        <v>100</v>
      </c>
      <c r="J4" t="s">
        <v>102</v>
      </c>
      <c r="K4" t="s">
        <v>104</v>
      </c>
      <c r="L4" t="s">
        <v>106</v>
      </c>
      <c r="M4" t="s">
        <v>108</v>
      </c>
      <c r="N4" t="s">
        <v>110</v>
      </c>
      <c r="O4" t="s">
        <v>112</v>
      </c>
      <c r="P4" t="s">
        <v>150</v>
      </c>
      <c r="Q4" t="s">
        <v>158</v>
      </c>
      <c r="R4" t="s">
        <v>158</v>
      </c>
    </row>
    <row r="5" spans="1:18" hidden="1" x14ac:dyDescent="0.25">
      <c r="A5" t="s">
        <v>26</v>
      </c>
      <c r="B5" t="s">
        <v>27</v>
      </c>
      <c r="C5" t="s">
        <v>28</v>
      </c>
      <c r="D5" t="s">
        <v>35</v>
      </c>
      <c r="E5" t="s">
        <v>30</v>
      </c>
      <c r="F5" t="s">
        <v>83</v>
      </c>
      <c r="G5" t="s">
        <v>31</v>
      </c>
      <c r="H5" t="s">
        <v>32</v>
      </c>
      <c r="I5" t="s">
        <v>101</v>
      </c>
      <c r="J5" t="s">
        <v>103</v>
      </c>
      <c r="K5" t="s">
        <v>105</v>
      </c>
      <c r="L5" t="s">
        <v>107</v>
      </c>
      <c r="M5" t="s">
        <v>109</v>
      </c>
      <c r="N5" t="s">
        <v>111</v>
      </c>
      <c r="O5" t="s">
        <v>113</v>
      </c>
      <c r="P5" t="s">
        <v>37</v>
      </c>
      <c r="Q5" t="s">
        <v>159</v>
      </c>
      <c r="R5" t="s">
        <v>160</v>
      </c>
    </row>
    <row r="6" spans="1:18" hidden="1" x14ac:dyDescent="0.25">
      <c r="A6" t="s">
        <v>33</v>
      </c>
      <c r="B6" t="s">
        <v>34</v>
      </c>
      <c r="C6" t="s">
        <v>185</v>
      </c>
      <c r="D6" t="s">
        <v>29</v>
      </c>
      <c r="E6" t="s">
        <v>36</v>
      </c>
      <c r="F6" t="s">
        <v>37</v>
      </c>
      <c r="H6" t="s">
        <v>38</v>
      </c>
      <c r="O6" t="s">
        <v>114</v>
      </c>
      <c r="P6" t="s">
        <v>151</v>
      </c>
      <c r="R6" t="s">
        <v>159</v>
      </c>
    </row>
    <row r="7" spans="1:18" hidden="1" x14ac:dyDescent="0.25">
      <c r="A7" t="s">
        <v>39</v>
      </c>
      <c r="B7" t="s">
        <v>40</v>
      </c>
      <c r="D7" t="s">
        <v>45</v>
      </c>
      <c r="E7" t="s">
        <v>41</v>
      </c>
      <c r="F7" t="s">
        <v>42</v>
      </c>
      <c r="H7" t="s">
        <v>43</v>
      </c>
    </row>
    <row r="8" spans="1:18" hidden="1" x14ac:dyDescent="0.25">
      <c r="B8" t="s">
        <v>44</v>
      </c>
      <c r="D8" t="s">
        <v>73</v>
      </c>
      <c r="E8" t="s">
        <v>46</v>
      </c>
      <c r="F8" t="s">
        <v>47</v>
      </c>
    </row>
    <row r="9" spans="1:18" hidden="1" x14ac:dyDescent="0.25">
      <c r="B9" t="s">
        <v>48</v>
      </c>
      <c r="D9" t="s">
        <v>28</v>
      </c>
    </row>
    <row r="10" spans="1:18" hidden="1" x14ac:dyDescent="0.25">
      <c r="B10" t="s">
        <v>49</v>
      </c>
      <c r="D10" t="s">
        <v>74</v>
      </c>
    </row>
    <row r="11" spans="1:18" hidden="1" x14ac:dyDescent="0.25">
      <c r="B11" t="s">
        <v>50</v>
      </c>
      <c r="D11" t="s">
        <v>75</v>
      </c>
    </row>
    <row r="12" spans="1:18" hidden="1" x14ac:dyDescent="0.25">
      <c r="B12" t="s">
        <v>51</v>
      </c>
      <c r="D12" t="s">
        <v>76</v>
      </c>
    </row>
    <row r="13" spans="1:18" hidden="1" x14ac:dyDescent="0.25">
      <c r="B13" t="s">
        <v>52</v>
      </c>
    </row>
    <row r="14" spans="1:18" hidden="1" x14ac:dyDescent="0.25">
      <c r="B14" t="s">
        <v>53</v>
      </c>
    </row>
    <row r="15" spans="1:18" hidden="1" x14ac:dyDescent="0.25">
      <c r="B15" t="s">
        <v>54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7"/>
  <sheetViews>
    <sheetView tabSelected="1" topLeftCell="AR1" zoomScaleNormal="100" zoomScaleSheetLayoutView="90" workbookViewId="0">
      <selection activeCell="AW38" sqref="AW38"/>
    </sheetView>
  </sheetViews>
  <sheetFormatPr baseColWidth="10" defaultColWidth="11.42578125" defaultRowHeight="11.25" x14ac:dyDescent="0.25"/>
  <cols>
    <col min="1" max="1" width="25" style="75" customWidth="1"/>
    <col min="2" max="2" width="22.140625" style="75" customWidth="1"/>
    <col min="3" max="3" width="26.5703125" style="75" customWidth="1"/>
    <col min="4" max="4" width="11.42578125" style="75"/>
    <col min="5" max="5" width="12.28515625" style="75" customWidth="1"/>
    <col min="6" max="6" width="29.42578125" style="75" customWidth="1"/>
    <col min="7" max="7" width="35.140625" style="75" customWidth="1"/>
    <col min="8" max="8" width="15.7109375" style="75" customWidth="1"/>
    <col min="9" max="9" width="33" style="75" customWidth="1"/>
    <col min="10" max="10" width="25.85546875" style="75" customWidth="1"/>
    <col min="11" max="11" width="15" style="75" customWidth="1"/>
    <col min="12" max="12" width="4.28515625" style="75" customWidth="1"/>
    <col min="13" max="13" width="15" style="75" customWidth="1"/>
    <col min="14" max="14" width="4.28515625" style="75" customWidth="1"/>
    <col min="15" max="15" width="17" style="75" customWidth="1"/>
    <col min="16" max="16" width="24.28515625" style="75" customWidth="1"/>
    <col min="17" max="17" width="31.5703125" style="75" customWidth="1"/>
    <col min="18" max="19" width="17.28515625" style="75" customWidth="1"/>
    <col min="20" max="20" width="16" style="75" customWidth="1"/>
    <col min="21" max="21" width="9.85546875" style="75" customWidth="1"/>
    <col min="22" max="22" width="13.140625" style="75" customWidth="1"/>
    <col min="23" max="23" width="13.5703125" style="75" customWidth="1"/>
    <col min="24" max="24" width="9.140625" style="75" customWidth="1"/>
    <col min="25" max="25" width="12" style="75" customWidth="1"/>
    <col min="26" max="26" width="13.85546875" style="75" customWidth="1"/>
    <col min="27" max="27" width="8.42578125" style="75" customWidth="1"/>
    <col min="28" max="28" width="13.85546875" style="75" customWidth="1"/>
    <col min="29" max="29" width="9.85546875" style="75" customWidth="1"/>
    <col min="30" max="30" width="5.5703125" style="75" customWidth="1"/>
    <col min="31" max="31" width="16" style="75" customWidth="1"/>
    <col min="32" max="32" width="6.5703125" style="75" customWidth="1"/>
    <col min="33" max="33" width="16" style="75" customWidth="1"/>
    <col min="34" max="34" width="13" style="75" customWidth="1"/>
    <col min="35" max="35" width="13.7109375" style="75" customWidth="1"/>
    <col min="36" max="36" width="21" style="75" customWidth="1"/>
    <col min="37" max="37" width="35.85546875" style="75" customWidth="1"/>
    <col min="38" max="38" width="37.42578125" style="75" customWidth="1"/>
    <col min="39" max="39" width="14.5703125" style="75" customWidth="1"/>
    <col min="40" max="40" width="21.42578125" style="75" customWidth="1"/>
    <col min="41" max="42" width="17.140625" style="74" customWidth="1"/>
    <col min="43" max="43" width="27.5703125" style="75" customWidth="1"/>
    <col min="44" max="44" width="18" style="75" customWidth="1"/>
    <col min="45" max="45" width="40.85546875" style="75" customWidth="1"/>
    <col min="46" max="46" width="18" style="75" customWidth="1"/>
    <col min="47" max="47" width="18" style="98" customWidth="1"/>
    <col min="48" max="48" width="18" style="75" customWidth="1"/>
    <col min="49" max="49" width="70.85546875" style="75" customWidth="1"/>
    <col min="50" max="50" width="18" style="75" customWidth="1"/>
    <col min="51" max="16384" width="11.42578125" style="75"/>
  </cols>
  <sheetData>
    <row r="1" spans="1:50" s="140" customFormat="1" ht="19.899999999999999" customHeight="1" x14ac:dyDescent="0.25">
      <c r="A1" s="192"/>
      <c r="B1" s="205" t="s">
        <v>670</v>
      </c>
      <c r="C1" s="206"/>
      <c r="D1" s="206"/>
      <c r="E1" s="206"/>
      <c r="F1" s="206"/>
      <c r="G1" s="206"/>
      <c r="H1" s="206"/>
      <c r="I1" s="206"/>
      <c r="J1" s="206"/>
      <c r="K1" s="206"/>
      <c r="L1" s="206"/>
      <c r="M1" s="206"/>
      <c r="N1" s="206"/>
      <c r="O1" s="206"/>
      <c r="P1" s="206"/>
      <c r="Q1" s="202"/>
      <c r="R1" s="214"/>
      <c r="S1" s="215"/>
      <c r="T1" s="205" t="s">
        <v>670</v>
      </c>
      <c r="U1" s="206"/>
      <c r="V1" s="206"/>
      <c r="W1" s="206"/>
      <c r="X1" s="206"/>
      <c r="Y1" s="206"/>
      <c r="Z1" s="206"/>
      <c r="AA1" s="206"/>
      <c r="AB1" s="206"/>
      <c r="AC1" s="206"/>
      <c r="AD1" s="206"/>
      <c r="AE1" s="206"/>
      <c r="AF1" s="206"/>
      <c r="AG1" s="206"/>
      <c r="AH1" s="206"/>
      <c r="AI1" s="206"/>
      <c r="AJ1" s="206"/>
      <c r="AK1" s="206"/>
      <c r="AL1" s="206"/>
      <c r="AM1" s="206"/>
      <c r="AN1" s="206"/>
      <c r="AO1" s="255"/>
      <c r="AP1" s="258"/>
      <c r="AQ1" s="258"/>
      <c r="AR1" s="205" t="s">
        <v>670</v>
      </c>
      <c r="AS1" s="206"/>
      <c r="AT1" s="206"/>
      <c r="AU1" s="206"/>
      <c r="AV1" s="206"/>
      <c r="AW1" s="255"/>
      <c r="AX1" s="252"/>
    </row>
    <row r="2" spans="1:50" s="140" customFormat="1" ht="19.899999999999999" customHeight="1" x14ac:dyDescent="0.25">
      <c r="A2" s="193"/>
      <c r="B2" s="207"/>
      <c r="C2" s="208"/>
      <c r="D2" s="208"/>
      <c r="E2" s="208"/>
      <c r="F2" s="208"/>
      <c r="G2" s="208"/>
      <c r="H2" s="208"/>
      <c r="I2" s="208"/>
      <c r="J2" s="208"/>
      <c r="K2" s="208"/>
      <c r="L2" s="208"/>
      <c r="M2" s="208"/>
      <c r="N2" s="208"/>
      <c r="O2" s="208"/>
      <c r="P2" s="208"/>
      <c r="Q2" s="203"/>
      <c r="R2" s="216"/>
      <c r="S2" s="217"/>
      <c r="T2" s="207"/>
      <c r="U2" s="208"/>
      <c r="V2" s="208"/>
      <c r="W2" s="208"/>
      <c r="X2" s="208"/>
      <c r="Y2" s="208"/>
      <c r="Z2" s="208"/>
      <c r="AA2" s="208"/>
      <c r="AB2" s="208"/>
      <c r="AC2" s="208"/>
      <c r="AD2" s="208"/>
      <c r="AE2" s="208"/>
      <c r="AF2" s="208"/>
      <c r="AG2" s="208"/>
      <c r="AH2" s="208"/>
      <c r="AI2" s="208"/>
      <c r="AJ2" s="208"/>
      <c r="AK2" s="208"/>
      <c r="AL2" s="208"/>
      <c r="AM2" s="208"/>
      <c r="AN2" s="208"/>
      <c r="AO2" s="256"/>
      <c r="AP2" s="259"/>
      <c r="AQ2" s="259"/>
      <c r="AR2" s="207"/>
      <c r="AS2" s="208"/>
      <c r="AT2" s="208"/>
      <c r="AU2" s="208"/>
      <c r="AV2" s="208"/>
      <c r="AW2" s="256"/>
      <c r="AX2" s="253"/>
    </row>
    <row r="3" spans="1:50" s="140" customFormat="1" ht="19.899999999999999" customHeight="1" x14ac:dyDescent="0.25">
      <c r="A3" s="193"/>
      <c r="B3" s="207"/>
      <c r="C3" s="208"/>
      <c r="D3" s="208"/>
      <c r="E3" s="208"/>
      <c r="F3" s="208"/>
      <c r="G3" s="208"/>
      <c r="H3" s="208"/>
      <c r="I3" s="208"/>
      <c r="J3" s="208"/>
      <c r="K3" s="208"/>
      <c r="L3" s="208"/>
      <c r="M3" s="208"/>
      <c r="N3" s="208"/>
      <c r="O3" s="208"/>
      <c r="P3" s="208"/>
      <c r="Q3" s="203"/>
      <c r="R3" s="216"/>
      <c r="S3" s="217"/>
      <c r="T3" s="207"/>
      <c r="U3" s="208"/>
      <c r="V3" s="208"/>
      <c r="W3" s="208"/>
      <c r="X3" s="208"/>
      <c r="Y3" s="208"/>
      <c r="Z3" s="208"/>
      <c r="AA3" s="208"/>
      <c r="AB3" s="208"/>
      <c r="AC3" s="208"/>
      <c r="AD3" s="208"/>
      <c r="AE3" s="208"/>
      <c r="AF3" s="208"/>
      <c r="AG3" s="208"/>
      <c r="AH3" s="208"/>
      <c r="AI3" s="208"/>
      <c r="AJ3" s="208"/>
      <c r="AK3" s="208"/>
      <c r="AL3" s="208"/>
      <c r="AM3" s="208"/>
      <c r="AN3" s="208"/>
      <c r="AO3" s="256"/>
      <c r="AP3" s="259"/>
      <c r="AQ3" s="259"/>
      <c r="AR3" s="207"/>
      <c r="AS3" s="208"/>
      <c r="AT3" s="208"/>
      <c r="AU3" s="208"/>
      <c r="AV3" s="208"/>
      <c r="AW3" s="256"/>
      <c r="AX3" s="253"/>
    </row>
    <row r="4" spans="1:50" s="140" customFormat="1" ht="19.899999999999999" customHeight="1" thickBot="1" x14ac:dyDescent="0.3">
      <c r="A4" s="194"/>
      <c r="B4" s="209"/>
      <c r="C4" s="210"/>
      <c r="D4" s="210"/>
      <c r="E4" s="210"/>
      <c r="F4" s="210"/>
      <c r="G4" s="210"/>
      <c r="H4" s="210"/>
      <c r="I4" s="210"/>
      <c r="J4" s="210"/>
      <c r="K4" s="210"/>
      <c r="L4" s="210"/>
      <c r="M4" s="210"/>
      <c r="N4" s="210"/>
      <c r="O4" s="210"/>
      <c r="P4" s="210"/>
      <c r="Q4" s="204"/>
      <c r="R4" s="218"/>
      <c r="S4" s="219"/>
      <c r="T4" s="209"/>
      <c r="U4" s="210"/>
      <c r="V4" s="210"/>
      <c r="W4" s="210"/>
      <c r="X4" s="210"/>
      <c r="Y4" s="210"/>
      <c r="Z4" s="210"/>
      <c r="AA4" s="210"/>
      <c r="AB4" s="210"/>
      <c r="AC4" s="210"/>
      <c r="AD4" s="210"/>
      <c r="AE4" s="210"/>
      <c r="AF4" s="210"/>
      <c r="AG4" s="210"/>
      <c r="AH4" s="210"/>
      <c r="AI4" s="210"/>
      <c r="AJ4" s="210"/>
      <c r="AK4" s="210"/>
      <c r="AL4" s="210"/>
      <c r="AM4" s="210"/>
      <c r="AN4" s="210"/>
      <c r="AO4" s="257"/>
      <c r="AP4" s="260"/>
      <c r="AQ4" s="260"/>
      <c r="AR4" s="209"/>
      <c r="AS4" s="210"/>
      <c r="AT4" s="210"/>
      <c r="AU4" s="210"/>
      <c r="AV4" s="210"/>
      <c r="AW4" s="257"/>
      <c r="AX4" s="254"/>
    </row>
    <row r="5" spans="1:50" ht="6.75" customHeight="1" thickBot="1" x14ac:dyDescent="0.3"/>
    <row r="6" spans="1:50" s="140" customFormat="1" ht="36.6" customHeight="1" thickBot="1" x14ac:dyDescent="0.3">
      <c r="A6" s="199" t="s">
        <v>0</v>
      </c>
      <c r="B6" s="200"/>
      <c r="C6" s="200"/>
      <c r="D6" s="200"/>
      <c r="E6" s="200"/>
      <c r="F6" s="200"/>
      <c r="G6" s="200"/>
      <c r="H6" s="200"/>
      <c r="I6" s="200"/>
      <c r="J6" s="201"/>
      <c r="K6" s="211" t="s">
        <v>78</v>
      </c>
      <c r="L6" s="212"/>
      <c r="M6" s="212"/>
      <c r="N6" s="212"/>
      <c r="O6" s="212"/>
      <c r="P6" s="213"/>
      <c r="Q6" s="189" t="s">
        <v>167</v>
      </c>
      <c r="R6" s="190"/>
      <c r="S6" s="190"/>
      <c r="T6" s="190"/>
      <c r="U6" s="190"/>
      <c r="V6" s="191"/>
      <c r="W6" s="273" t="s">
        <v>154</v>
      </c>
      <c r="X6" s="274"/>
      <c r="Y6" s="274"/>
      <c r="Z6" s="274"/>
      <c r="AA6" s="274"/>
      <c r="AB6" s="274"/>
      <c r="AC6" s="274"/>
      <c r="AD6" s="274"/>
      <c r="AE6" s="274"/>
      <c r="AF6" s="274"/>
      <c r="AG6" s="274"/>
      <c r="AH6" s="274"/>
      <c r="AI6" s="274"/>
      <c r="AJ6" s="275"/>
      <c r="AK6" s="270" t="s">
        <v>181</v>
      </c>
      <c r="AL6" s="271"/>
      <c r="AM6" s="271"/>
      <c r="AN6" s="271"/>
      <c r="AO6" s="271"/>
      <c r="AP6" s="271"/>
      <c r="AQ6" s="272"/>
      <c r="AR6" s="261" t="s">
        <v>675</v>
      </c>
      <c r="AS6" s="262"/>
      <c r="AT6" s="262"/>
      <c r="AU6" s="262"/>
      <c r="AV6" s="262"/>
      <c r="AW6" s="262"/>
      <c r="AX6" s="263"/>
    </row>
    <row r="7" spans="1:50" s="90" customFormat="1" ht="17.25" customHeight="1" x14ac:dyDescent="0.25">
      <c r="A7" s="195" t="s">
        <v>744</v>
      </c>
      <c r="B7" s="196"/>
      <c r="C7" s="196"/>
      <c r="D7" s="196"/>
      <c r="E7" s="196"/>
      <c r="F7" s="195" t="s">
        <v>745</v>
      </c>
      <c r="G7" s="195" t="s">
        <v>72</v>
      </c>
      <c r="H7" s="196" t="s">
        <v>182</v>
      </c>
      <c r="I7" s="195" t="s">
        <v>746</v>
      </c>
      <c r="J7" s="195" t="s">
        <v>747</v>
      </c>
      <c r="K7" s="184" t="s">
        <v>748</v>
      </c>
      <c r="L7" s="184" t="s">
        <v>80</v>
      </c>
      <c r="M7" s="184" t="s">
        <v>749</v>
      </c>
      <c r="N7" s="184" t="s">
        <v>81</v>
      </c>
      <c r="O7" s="184" t="s">
        <v>750</v>
      </c>
      <c r="P7" s="184" t="s">
        <v>79</v>
      </c>
      <c r="Q7" s="178" t="s">
        <v>84</v>
      </c>
      <c r="R7" s="178" t="s">
        <v>178</v>
      </c>
      <c r="S7" s="178" t="s">
        <v>161</v>
      </c>
      <c r="T7" s="178" t="s">
        <v>163</v>
      </c>
      <c r="U7" s="180" t="s">
        <v>165</v>
      </c>
      <c r="V7" s="178" t="s">
        <v>152</v>
      </c>
      <c r="W7" s="186" t="s">
        <v>164</v>
      </c>
      <c r="X7" s="268" t="s">
        <v>166</v>
      </c>
      <c r="Y7" s="186" t="s">
        <v>162</v>
      </c>
      <c r="Z7" s="186" t="s">
        <v>156</v>
      </c>
      <c r="AA7" s="268" t="s">
        <v>168</v>
      </c>
      <c r="AB7" s="186" t="s">
        <v>157</v>
      </c>
      <c r="AC7" s="268" t="s">
        <v>169</v>
      </c>
      <c r="AD7" s="276" t="s">
        <v>171</v>
      </c>
      <c r="AE7" s="276"/>
      <c r="AF7" s="276"/>
      <c r="AG7" s="276"/>
      <c r="AH7" s="276"/>
      <c r="AI7" s="186" t="s">
        <v>155</v>
      </c>
      <c r="AJ7" s="186" t="s">
        <v>177</v>
      </c>
      <c r="AK7" s="182" t="s">
        <v>183</v>
      </c>
      <c r="AL7" s="182" t="s">
        <v>184</v>
      </c>
      <c r="AM7" s="313" t="s">
        <v>695</v>
      </c>
      <c r="AN7" s="182" t="s">
        <v>122</v>
      </c>
      <c r="AO7" s="188" t="s">
        <v>180</v>
      </c>
      <c r="AP7" s="188"/>
      <c r="AQ7" s="182" t="s">
        <v>186</v>
      </c>
      <c r="AR7" s="174" t="s">
        <v>664</v>
      </c>
      <c r="AS7" s="176" t="s">
        <v>813</v>
      </c>
      <c r="AT7" s="176" t="s">
        <v>665</v>
      </c>
      <c r="AU7" s="264" t="s">
        <v>666</v>
      </c>
      <c r="AV7" s="176" t="s">
        <v>667</v>
      </c>
      <c r="AW7" s="174" t="s">
        <v>668</v>
      </c>
      <c r="AX7" s="266" t="s">
        <v>669</v>
      </c>
    </row>
    <row r="8" spans="1:50" s="90" customFormat="1" ht="51" customHeight="1" x14ac:dyDescent="0.25">
      <c r="A8" s="136" t="s">
        <v>1</v>
      </c>
      <c r="B8" s="136" t="s">
        <v>2</v>
      </c>
      <c r="C8" s="137" t="s">
        <v>55</v>
      </c>
      <c r="D8" s="136" t="s">
        <v>57</v>
      </c>
      <c r="E8" s="136" t="s">
        <v>56</v>
      </c>
      <c r="F8" s="197"/>
      <c r="G8" s="197"/>
      <c r="H8" s="197"/>
      <c r="I8" s="198"/>
      <c r="J8" s="198"/>
      <c r="K8" s="185"/>
      <c r="L8" s="185"/>
      <c r="M8" s="185"/>
      <c r="N8" s="185"/>
      <c r="O8" s="185"/>
      <c r="P8" s="185"/>
      <c r="Q8" s="179"/>
      <c r="R8" s="179"/>
      <c r="S8" s="179"/>
      <c r="T8" s="179"/>
      <c r="U8" s="181"/>
      <c r="V8" s="179"/>
      <c r="W8" s="187"/>
      <c r="X8" s="269"/>
      <c r="Y8" s="187"/>
      <c r="Z8" s="187"/>
      <c r="AA8" s="269"/>
      <c r="AB8" s="187"/>
      <c r="AC8" s="269"/>
      <c r="AD8" s="138" t="s">
        <v>172</v>
      </c>
      <c r="AE8" s="138" t="s">
        <v>173</v>
      </c>
      <c r="AF8" s="138" t="s">
        <v>174</v>
      </c>
      <c r="AG8" s="138" t="s">
        <v>175</v>
      </c>
      <c r="AH8" s="138" t="s">
        <v>751</v>
      </c>
      <c r="AI8" s="187"/>
      <c r="AJ8" s="187"/>
      <c r="AK8" s="183"/>
      <c r="AL8" s="183"/>
      <c r="AM8" s="182"/>
      <c r="AN8" s="183"/>
      <c r="AO8" s="139" t="s">
        <v>671</v>
      </c>
      <c r="AP8" s="139" t="s">
        <v>672</v>
      </c>
      <c r="AQ8" s="183"/>
      <c r="AR8" s="175"/>
      <c r="AS8" s="177"/>
      <c r="AT8" s="177"/>
      <c r="AU8" s="265"/>
      <c r="AV8" s="177"/>
      <c r="AW8" s="175"/>
      <c r="AX8" s="267"/>
    </row>
    <row r="9" spans="1:50" s="100" customFormat="1" ht="188.45" customHeight="1" x14ac:dyDescent="0.25">
      <c r="A9" s="173" t="s">
        <v>26</v>
      </c>
      <c r="B9" s="173" t="s">
        <v>44</v>
      </c>
      <c r="C9" s="171" t="s">
        <v>196</v>
      </c>
      <c r="D9" s="173" t="s">
        <v>21</v>
      </c>
      <c r="E9" s="173" t="s">
        <v>190</v>
      </c>
      <c r="F9" s="173" t="s">
        <v>194</v>
      </c>
      <c r="G9" s="173" t="s">
        <v>752</v>
      </c>
      <c r="H9" s="173" t="s">
        <v>35</v>
      </c>
      <c r="I9" s="120" t="s">
        <v>227</v>
      </c>
      <c r="J9" s="171" t="s">
        <v>226</v>
      </c>
      <c r="K9" s="171" t="s">
        <v>23</v>
      </c>
      <c r="L9" s="172">
        <f>IF(K9="Rara vez",1,IF(K9="Improbable",2,IF(K9="Posible",3,IF(K9="Probable",4,IF(K9="Casi seguro",5,"")))))</f>
        <v>1</v>
      </c>
      <c r="M9" s="173" t="s">
        <v>42</v>
      </c>
      <c r="N9" s="172">
        <f>IF(M9="Insignificante",1,IF(M9="Menor",2,IF(M9="Moderado",3,IF(M9="Mayor",4,IF(M9="Catastrófico",5,"")))))</f>
        <v>4</v>
      </c>
      <c r="O9" s="172">
        <f>IF(OR(L9="",N9=""),"",L9*N9)</f>
        <v>4</v>
      </c>
      <c r="P9" s="170" t="str">
        <f>IF(O9="","",IF(O9&lt;=2,"BAJA",IF(O9&lt;=6,"MODERADA",IF(O9&lt;=12,"ALTA","EXTREMA"))))</f>
        <v>MODERADA</v>
      </c>
      <c r="Q9" s="120" t="s">
        <v>205</v>
      </c>
      <c r="R9" s="126" t="s">
        <v>150</v>
      </c>
      <c r="S9" s="120" t="s">
        <v>150</v>
      </c>
      <c r="T9" s="126" t="str">
        <f t="shared" ref="T9:T58" si="0">IF(OR(R9="",S9=""),"",IF(AND(R9="Fuerte",S9="Fuerte"),"Fuerte",IF(OR(R9="Débil",S9="Débil"),"Débil","Moderado")))</f>
        <v>Fuerte</v>
      </c>
      <c r="U9" s="126">
        <f t="shared" ref="U9:U58" si="1">IF(T9="","",IF(T9="Fuerte",100,IF(T9="Moderado",50,0)))</f>
        <v>100</v>
      </c>
      <c r="V9" s="126" t="str">
        <f t="shared" ref="V9:V58" si="2">IF(OR(R9="",S9=""),"",(IF(AND(R9="Fuerte",S9="Fuerte"),"No","Si")))</f>
        <v>No</v>
      </c>
      <c r="W9" s="76">
        <v>0.25</v>
      </c>
      <c r="X9" s="172">
        <f>(W9*U9)+(U10*W10)+(U11*W11)+(U12*W12)</f>
        <v>100</v>
      </c>
      <c r="Y9" s="172" t="str">
        <f>IF(X9="","",IF(X9&lt;50,"Débil",IF(X9&lt;=99,"Moderado","Fuerte")))</f>
        <v>Fuerte</v>
      </c>
      <c r="Z9" s="173" t="s">
        <v>158</v>
      </c>
      <c r="AA9" s="172">
        <f t="shared" ref="AA9" si="3">IF(Z9="","",IF(AND(Y9="Fuerte",Z9="Directamente"),2,IF(AND(Y9="Moderado",Z9="Directamente"),1,0)))</f>
        <v>2</v>
      </c>
      <c r="AB9" s="173" t="s">
        <v>160</v>
      </c>
      <c r="AC9" s="172">
        <f t="shared" ref="AC9" si="4">IF(AB9="","",IF(AND(Y9="Fuerte",AB9="Directamente"),2,IF(AND(Y9="Fuerte",AB9="indirectamente"),1,IF(AND(Y9="Fuerte",AB9="No disminuye"),0,IF(AND(Y9="Moderado",AB9="Directamente"),1,IF(AND(Y9="Moderado",AB9="indirectamente"),0,IF(AND(Y9="Moderado",AB9="No disminuye"),0,0)))))))</f>
        <v>1</v>
      </c>
      <c r="AD9" s="172">
        <f t="shared" ref="AD9" si="5">IF(AA9="","",IF((L9-AA9)&lt;=0,1,L9-AA9))</f>
        <v>1</v>
      </c>
      <c r="AE9" s="172" t="str">
        <f t="shared" ref="AE9" si="6">IF(AD9=1,"Rara vez",IF(AD9=2,"Improbable",IF(AD9=3,"Posible",IF(AD9=4,"Probable",IF(AD9=5,"Casi seguro","")))))</f>
        <v>Rara vez</v>
      </c>
      <c r="AF9" s="172">
        <f t="shared" ref="AF9" si="7">IF(AC9="","",IF(AND(D9="Corrupción",(N9-AC9)&lt;=3),3,IF((N9-AC9)&lt;=1,1,N9-AC9)))</f>
        <v>3</v>
      </c>
      <c r="AG9" s="172" t="str">
        <f t="shared" ref="AG9" si="8">IF(AF9=1,"Insignificante",IF(AF9=2,"Menor",IF(AF9=3,"Moderado",IF(AF9=4,"Mayor",IF(AF9=5,"Catastrófico","")))))</f>
        <v>Moderado</v>
      </c>
      <c r="AH9" s="172">
        <f t="shared" ref="AH9" si="9">IF(OR(AD9="",AF9=""),"",AD9*AF9)</f>
        <v>3</v>
      </c>
      <c r="AI9" s="170" t="str">
        <f t="shared" ref="AI9" si="10">IF(AH9="","",IF(AH9&lt;=2,"BAJA",IF(AH9&lt;=6,"MODERADA",IF(AH9&lt;=12,"ALTA","EXTREMA"))))</f>
        <v>MODERADA</v>
      </c>
      <c r="AJ9" s="172" t="str">
        <f t="shared" ref="AJ9" si="11">IF(AI9="","",IF(AI9="Baja","Asumir el Riesgo.",IF(AI9="Moderada","Reducir el Riesgo.",IF(AI9="Alta","Reducir el Riesgo, Evitar, Compartir o Transferir.",IF(AI9="Extrema","Reducir el Riesgo, Evitar o Compartir (Se requiere acción inmediata).","")))))</f>
        <v>Reducir el Riesgo.</v>
      </c>
      <c r="AK9" s="125" t="s">
        <v>753</v>
      </c>
      <c r="AL9" s="125" t="s">
        <v>198</v>
      </c>
      <c r="AM9" s="125">
        <v>3</v>
      </c>
      <c r="AN9" s="125" t="s">
        <v>754</v>
      </c>
      <c r="AO9" s="77">
        <v>44562</v>
      </c>
      <c r="AP9" s="77">
        <v>44926</v>
      </c>
      <c r="AQ9" s="125" t="s">
        <v>755</v>
      </c>
      <c r="AR9" s="78">
        <v>44712</v>
      </c>
      <c r="AS9" s="132" t="s">
        <v>716</v>
      </c>
      <c r="AT9" s="94">
        <v>1</v>
      </c>
      <c r="AU9" s="99">
        <f t="shared" ref="AU9:AU18" si="12">IF(AT9="","",IF(OR(AM9=0,AM9="",AR9=""),"",(AT9*100%)/AM9))</f>
        <v>0.33333333333333331</v>
      </c>
      <c r="AV9" s="97" t="str">
        <f t="shared" ref="AV9:AV17" si="13">IF(AT9="","",IF(AR9&lt;&gt;AP9,IF(AU9=0%,"SIN INICIAR",IF(AU9=100%,"TERMINADA",IF(AU9&gt;0%,"EN PROCESO",IF(AU9&lt;=0%,"INCUMPLIDA"))))))</f>
        <v>EN PROCESO</v>
      </c>
      <c r="AW9" s="150" t="s">
        <v>756</v>
      </c>
      <c r="AX9" s="94" t="s">
        <v>717</v>
      </c>
    </row>
    <row r="10" spans="1:50" s="100" customFormat="1" ht="128.44999999999999" customHeight="1" x14ac:dyDescent="0.25">
      <c r="A10" s="173"/>
      <c r="B10" s="173"/>
      <c r="C10" s="171"/>
      <c r="D10" s="173"/>
      <c r="E10" s="173"/>
      <c r="F10" s="173"/>
      <c r="G10" s="173"/>
      <c r="H10" s="173"/>
      <c r="I10" s="125" t="s">
        <v>199</v>
      </c>
      <c r="J10" s="171"/>
      <c r="K10" s="171"/>
      <c r="L10" s="172"/>
      <c r="M10" s="173"/>
      <c r="N10" s="172"/>
      <c r="O10" s="172"/>
      <c r="P10" s="170"/>
      <c r="Q10" s="120" t="s">
        <v>200</v>
      </c>
      <c r="R10" s="126" t="s">
        <v>150</v>
      </c>
      <c r="S10" s="120" t="s">
        <v>150</v>
      </c>
      <c r="T10" s="126" t="str">
        <f t="shared" si="0"/>
        <v>Fuerte</v>
      </c>
      <c r="U10" s="126">
        <f t="shared" si="1"/>
        <v>100</v>
      </c>
      <c r="V10" s="126" t="str">
        <f t="shared" si="2"/>
        <v>No</v>
      </c>
      <c r="W10" s="76">
        <v>0.25</v>
      </c>
      <c r="X10" s="172"/>
      <c r="Y10" s="172"/>
      <c r="Z10" s="173"/>
      <c r="AA10" s="172"/>
      <c r="AB10" s="173"/>
      <c r="AC10" s="172"/>
      <c r="AD10" s="172"/>
      <c r="AE10" s="172"/>
      <c r="AF10" s="172"/>
      <c r="AG10" s="172"/>
      <c r="AH10" s="172"/>
      <c r="AI10" s="170"/>
      <c r="AJ10" s="172"/>
      <c r="AK10" s="120" t="s">
        <v>203</v>
      </c>
      <c r="AL10" s="120" t="s">
        <v>204</v>
      </c>
      <c r="AM10" s="120">
        <v>1</v>
      </c>
      <c r="AN10" s="120" t="s">
        <v>754</v>
      </c>
      <c r="AO10" s="77">
        <v>44562</v>
      </c>
      <c r="AP10" s="77">
        <v>44926</v>
      </c>
      <c r="AQ10" s="120" t="s">
        <v>201</v>
      </c>
      <c r="AR10" s="78">
        <v>44712</v>
      </c>
      <c r="AS10" s="132" t="s">
        <v>716</v>
      </c>
      <c r="AT10" s="94">
        <v>0.5</v>
      </c>
      <c r="AU10" s="99">
        <f t="shared" si="12"/>
        <v>0.5</v>
      </c>
      <c r="AV10" s="97" t="str">
        <f t="shared" si="13"/>
        <v>EN PROCESO</v>
      </c>
      <c r="AW10" s="150" t="s">
        <v>757</v>
      </c>
      <c r="AX10" s="94" t="s">
        <v>717</v>
      </c>
    </row>
    <row r="11" spans="1:50" s="100" customFormat="1" ht="147" customHeight="1" x14ac:dyDescent="0.25">
      <c r="A11" s="173"/>
      <c r="B11" s="173"/>
      <c r="C11" s="171"/>
      <c r="D11" s="173"/>
      <c r="E11" s="173"/>
      <c r="F11" s="173"/>
      <c r="G11" s="173"/>
      <c r="H11" s="173"/>
      <c r="I11" s="125" t="s">
        <v>197</v>
      </c>
      <c r="J11" s="171"/>
      <c r="K11" s="171"/>
      <c r="L11" s="172"/>
      <c r="M11" s="173"/>
      <c r="N11" s="172"/>
      <c r="O11" s="172"/>
      <c r="P11" s="170"/>
      <c r="Q11" s="120" t="s">
        <v>202</v>
      </c>
      <c r="R11" s="126" t="s">
        <v>150</v>
      </c>
      <c r="S11" s="120" t="s">
        <v>150</v>
      </c>
      <c r="T11" s="126" t="str">
        <f t="shared" ref="T11" si="14">IF(OR(R11="",S11=""),"",IF(AND(R11="Fuerte",S11="Fuerte"),"Fuerte",IF(OR(R11="Débil",S11="Débil"),"Débil","Moderado")))</f>
        <v>Fuerte</v>
      </c>
      <c r="U11" s="126">
        <f t="shared" ref="U11" si="15">IF(T11="","",IF(T11="Fuerte",100,IF(T11="Moderado",50,0)))</f>
        <v>100</v>
      </c>
      <c r="V11" s="126" t="str">
        <f t="shared" ref="V11" si="16">IF(OR(R11="",S11=""),"",(IF(AND(R11="Fuerte",S11="Fuerte"),"No","Si")))</f>
        <v>No</v>
      </c>
      <c r="W11" s="76">
        <v>0.25</v>
      </c>
      <c r="X11" s="172"/>
      <c r="Y11" s="172"/>
      <c r="Z11" s="173"/>
      <c r="AA11" s="172"/>
      <c r="AB11" s="173"/>
      <c r="AC11" s="172"/>
      <c r="AD11" s="172"/>
      <c r="AE11" s="172"/>
      <c r="AF11" s="172"/>
      <c r="AG11" s="172"/>
      <c r="AH11" s="172"/>
      <c r="AI11" s="170"/>
      <c r="AJ11" s="172"/>
      <c r="AK11" s="120" t="s">
        <v>758</v>
      </c>
      <c r="AL11" s="120" t="s">
        <v>759</v>
      </c>
      <c r="AM11" s="120">
        <v>1</v>
      </c>
      <c r="AN11" s="120" t="s">
        <v>754</v>
      </c>
      <c r="AO11" s="77">
        <v>44562</v>
      </c>
      <c r="AP11" s="77">
        <v>44926</v>
      </c>
      <c r="AQ11" s="120" t="s">
        <v>760</v>
      </c>
      <c r="AR11" s="78">
        <v>44712</v>
      </c>
      <c r="AS11" s="132" t="s">
        <v>716</v>
      </c>
      <c r="AT11" s="94">
        <v>0.3</v>
      </c>
      <c r="AU11" s="99">
        <f t="shared" si="12"/>
        <v>0.3</v>
      </c>
      <c r="AV11" s="97" t="str">
        <f t="shared" si="13"/>
        <v>EN PROCESO</v>
      </c>
      <c r="AW11" s="141" t="s">
        <v>718</v>
      </c>
      <c r="AX11" s="94" t="s">
        <v>717</v>
      </c>
    </row>
    <row r="12" spans="1:50" s="101" customFormat="1" ht="158.44999999999999" customHeight="1" x14ac:dyDescent="0.25">
      <c r="A12" s="173"/>
      <c r="B12" s="173"/>
      <c r="C12" s="171"/>
      <c r="D12" s="173"/>
      <c r="E12" s="173"/>
      <c r="F12" s="173"/>
      <c r="G12" s="173"/>
      <c r="H12" s="173"/>
      <c r="I12" s="125" t="s">
        <v>207</v>
      </c>
      <c r="J12" s="171"/>
      <c r="K12" s="171"/>
      <c r="L12" s="172"/>
      <c r="M12" s="173"/>
      <c r="N12" s="172"/>
      <c r="O12" s="172"/>
      <c r="P12" s="170"/>
      <c r="Q12" s="125" t="s">
        <v>208</v>
      </c>
      <c r="R12" s="126" t="s">
        <v>150</v>
      </c>
      <c r="S12" s="120" t="s">
        <v>150</v>
      </c>
      <c r="T12" s="126" t="str">
        <f t="shared" si="0"/>
        <v>Fuerte</v>
      </c>
      <c r="U12" s="126">
        <f t="shared" si="1"/>
        <v>100</v>
      </c>
      <c r="V12" s="126" t="str">
        <f t="shared" si="2"/>
        <v>No</v>
      </c>
      <c r="W12" s="76">
        <v>0.25</v>
      </c>
      <c r="X12" s="172"/>
      <c r="Y12" s="172"/>
      <c r="Z12" s="173"/>
      <c r="AA12" s="172"/>
      <c r="AB12" s="173"/>
      <c r="AC12" s="172"/>
      <c r="AD12" s="172"/>
      <c r="AE12" s="172"/>
      <c r="AF12" s="172"/>
      <c r="AG12" s="172"/>
      <c r="AH12" s="172"/>
      <c r="AI12" s="170"/>
      <c r="AJ12" s="172"/>
      <c r="AK12" s="79" t="s">
        <v>203</v>
      </c>
      <c r="AL12" s="79" t="s">
        <v>209</v>
      </c>
      <c r="AM12" s="79">
        <v>2</v>
      </c>
      <c r="AN12" s="125" t="s">
        <v>754</v>
      </c>
      <c r="AO12" s="77">
        <v>44562</v>
      </c>
      <c r="AP12" s="77">
        <v>44926</v>
      </c>
      <c r="AQ12" s="79" t="s">
        <v>210</v>
      </c>
      <c r="AR12" s="78">
        <v>44712</v>
      </c>
      <c r="AS12" s="132" t="s">
        <v>716</v>
      </c>
      <c r="AT12" s="94">
        <v>1</v>
      </c>
      <c r="AU12" s="99">
        <f t="shared" si="12"/>
        <v>0.5</v>
      </c>
      <c r="AV12" s="97" t="str">
        <f t="shared" si="13"/>
        <v>EN PROCESO</v>
      </c>
      <c r="AW12" s="141" t="s">
        <v>761</v>
      </c>
      <c r="AX12" s="94" t="s">
        <v>717</v>
      </c>
    </row>
    <row r="13" spans="1:50" s="103" customFormat="1" ht="212.25" customHeight="1" x14ac:dyDescent="0.25">
      <c r="A13" s="80" t="s">
        <v>19</v>
      </c>
      <c r="B13" s="80" t="s">
        <v>27</v>
      </c>
      <c r="C13" s="102" t="s">
        <v>228</v>
      </c>
      <c r="D13" s="80" t="s">
        <v>21</v>
      </c>
      <c r="E13" s="80" t="s">
        <v>229</v>
      </c>
      <c r="F13" s="81" t="s">
        <v>230</v>
      </c>
      <c r="G13" s="81" t="s">
        <v>231</v>
      </c>
      <c r="H13" s="81" t="s">
        <v>73</v>
      </c>
      <c r="I13" s="81" t="s">
        <v>762</v>
      </c>
      <c r="J13" s="81" t="s">
        <v>232</v>
      </c>
      <c r="K13" s="121" t="s">
        <v>36</v>
      </c>
      <c r="L13" s="121">
        <f t="shared" ref="L13:L16" si="17">IF(K13="Rara vez",1,IF(K13="Improbable",2,IF(K13="Posible",3,IF(K13="Probable",4,IF(K13="Casi seguro",5,"")))))</f>
        <v>3</v>
      </c>
      <c r="M13" s="121" t="s">
        <v>37</v>
      </c>
      <c r="N13" s="121">
        <f t="shared" ref="N13:N16" si="18">IF(M13="Insignificante",1,IF(M13="Menor",2,IF(M13="Moderado",3,IF(M13="Mayor",4,IF(M13="Catastrófico",5,"")))))</f>
        <v>3</v>
      </c>
      <c r="O13" s="121">
        <f t="shared" ref="O13:O16" si="19">IF(OR(L13="",N13=""),"",L13*N13)</f>
        <v>9</v>
      </c>
      <c r="P13" s="91" t="str">
        <f t="shared" ref="P13:P16" si="20">IF(O13="","",IF(O13&lt;=2,"BAJA",IF(O13&lt;=6,"MODERADA",IF(O13&lt;=12,"ALTA","EXTREMA"))))</f>
        <v>ALTA</v>
      </c>
      <c r="Q13" s="81" t="s">
        <v>233</v>
      </c>
      <c r="R13" s="121" t="s">
        <v>150</v>
      </c>
      <c r="S13" s="121" t="s">
        <v>150</v>
      </c>
      <c r="T13" s="121" t="str">
        <f t="shared" si="0"/>
        <v>Fuerte</v>
      </c>
      <c r="U13" s="121">
        <f t="shared" si="1"/>
        <v>100</v>
      </c>
      <c r="V13" s="121" t="str">
        <f t="shared" si="2"/>
        <v>No</v>
      </c>
      <c r="W13" s="82">
        <v>1</v>
      </c>
      <c r="X13" s="121">
        <f>(U13*W13)</f>
        <v>100</v>
      </c>
      <c r="Y13" s="121" t="str">
        <f t="shared" ref="Y13:Y16" si="21">IF(X13="","",IF(X13&lt;50,"Débil",IF(X13&lt;=99,"Moderado","Fuerte")))</f>
        <v>Fuerte</v>
      </c>
      <c r="Z13" s="121" t="s">
        <v>158</v>
      </c>
      <c r="AA13" s="121">
        <f t="shared" ref="AA13" si="22">IF(Z13="","",IF(AND(Y13="Fuerte",Z13="Directamente"),2,IF(AND(Y13="Moderado",Z13="Directamente"),1,0)))</f>
        <v>2</v>
      </c>
      <c r="AB13" s="121" t="s">
        <v>158</v>
      </c>
      <c r="AC13" s="121">
        <f t="shared" ref="AC13:AC16" si="23">IF(AB13="","",IF(AND(Y13="Fuerte",AB13="Directamente"),2,IF(AND(Y13="Fuerte",AB13="indirectamente"),1,IF(AND(Y13="Fuerte",AB13="No disminuye"),0,IF(AND(Y13="Moderado",AB13="Directamente"),1,IF(AND(Y13="Moderado",AB13="indirectamente"),0,IF(AND(Y13="Moderado",AB13="No disminuye"),0,0)))))))</f>
        <v>2</v>
      </c>
      <c r="AD13" s="121">
        <f t="shared" ref="AD13:AD16" si="24">IF(AA13="","",IF((L13-AA13)&lt;=0,1,L13-AA13))</f>
        <v>1</v>
      </c>
      <c r="AE13" s="121" t="str">
        <f t="shared" ref="AE13:AE16" si="25">IF(AD13=1,"Rara vez",IF(AD13=2,"Improbable",IF(AD13=3,"Posible",IF(AD13=4,"Probable",IF(AD13=5,"Casi seguro","")))))</f>
        <v>Rara vez</v>
      </c>
      <c r="AF13" s="121">
        <f t="shared" ref="AF13:AF16" si="26">IF(AC13="","",IF(AND(D13="Corrupción",(N13-AC13)&lt;=3),3,IF((N13-AC13)&lt;=1,1,N13-AC13)))</f>
        <v>1</v>
      </c>
      <c r="AG13" s="121" t="str">
        <f t="shared" ref="AG13:AG16" si="27">IF(AF13=1,"Insignificante",IF(AF13=2,"Menor",IF(AF13=3,"Moderado",IF(AF13=4,"Mayor",IF(AF13=5,"Catastrófico","")))))</f>
        <v>Insignificante</v>
      </c>
      <c r="AH13" s="121">
        <f t="shared" ref="AH13:AH16" si="28">IF(OR(AD13="",AF13=""),"",AD13*AF13)</f>
        <v>1</v>
      </c>
      <c r="AI13" s="92" t="str">
        <f t="shared" ref="AI13:AI16" si="29">IF(AH13="","",IF(AH13&lt;=2,"BAJA",IF(AH13&lt;=6,"MODERADA",IF(AH13&lt;=12,"ALTA","EXTREMA"))))</f>
        <v>BAJA</v>
      </c>
      <c r="AJ13" s="121" t="str">
        <f t="shared" ref="AJ13:AJ16" si="30">IF(AI13="","",IF(AI13="Baja","Asumir el Riesgo.",IF(AI13="Moderada","Reducir el Riesgo.",IF(AI13="Alta","Reducir el Riesgo, Evitar, Compartir o Transferir.",IF(AI13="Extrema","Reducir el Riesgo, Evitar o Compartir (Se requiere acción inmediata).","")))))</f>
        <v>Asumir el Riesgo.</v>
      </c>
      <c r="AK13" s="81" t="s">
        <v>234</v>
      </c>
      <c r="AL13" s="81" t="s">
        <v>235</v>
      </c>
      <c r="AM13" s="81">
        <v>2</v>
      </c>
      <c r="AN13" s="81" t="s">
        <v>236</v>
      </c>
      <c r="AO13" s="83">
        <v>44389</v>
      </c>
      <c r="AP13" s="83">
        <v>44754</v>
      </c>
      <c r="AQ13" s="81" t="s">
        <v>237</v>
      </c>
      <c r="AR13" s="78">
        <v>44712</v>
      </c>
      <c r="AS13" s="130" t="s">
        <v>710</v>
      </c>
      <c r="AT13" s="95">
        <v>0.5</v>
      </c>
      <c r="AU13" s="99">
        <f t="shared" si="12"/>
        <v>0.25</v>
      </c>
      <c r="AV13" s="97" t="str">
        <f t="shared" si="13"/>
        <v>EN PROCESO</v>
      </c>
      <c r="AW13" s="364" t="s">
        <v>835</v>
      </c>
      <c r="AX13" s="95" t="s">
        <v>697</v>
      </c>
    </row>
    <row r="14" spans="1:50" s="104" customFormat="1" ht="157.5" x14ac:dyDescent="0.25">
      <c r="A14" s="84" t="s">
        <v>26</v>
      </c>
      <c r="B14" s="113" t="s">
        <v>40</v>
      </c>
      <c r="C14" s="220" t="s">
        <v>238</v>
      </c>
      <c r="D14" s="220" t="s">
        <v>21</v>
      </c>
      <c r="E14" s="220" t="s">
        <v>239</v>
      </c>
      <c r="F14" s="220" t="s">
        <v>240</v>
      </c>
      <c r="G14" s="220" t="s">
        <v>241</v>
      </c>
      <c r="H14" s="220" t="s">
        <v>35</v>
      </c>
      <c r="I14" s="220" t="s">
        <v>676</v>
      </c>
      <c r="J14" s="220" t="s">
        <v>242</v>
      </c>
      <c r="K14" s="171" t="s">
        <v>36</v>
      </c>
      <c r="L14" s="221">
        <f t="shared" si="17"/>
        <v>3</v>
      </c>
      <c r="M14" s="220" t="s">
        <v>37</v>
      </c>
      <c r="N14" s="221">
        <f t="shared" si="18"/>
        <v>3</v>
      </c>
      <c r="O14" s="221">
        <f t="shared" si="19"/>
        <v>9</v>
      </c>
      <c r="P14" s="222" t="str">
        <f t="shared" si="20"/>
        <v>ALTA</v>
      </c>
      <c r="Q14" s="113" t="s">
        <v>243</v>
      </c>
      <c r="R14" s="121" t="str">
        <f>'[3]Anexo 2 - Valoración Controles'!$D$20</f>
        <v>Fuerte</v>
      </c>
      <c r="S14" s="113" t="s">
        <v>150</v>
      </c>
      <c r="T14" s="121" t="str">
        <f t="shared" si="0"/>
        <v>Fuerte</v>
      </c>
      <c r="U14" s="121">
        <f t="shared" si="1"/>
        <v>100</v>
      </c>
      <c r="V14" s="121" t="str">
        <f t="shared" si="2"/>
        <v>No</v>
      </c>
      <c r="W14" s="85">
        <v>0.5</v>
      </c>
      <c r="X14" s="221">
        <f>IF(U14="","",((U14*W14)+(U15*W15)))</f>
        <v>100</v>
      </c>
      <c r="Y14" s="221" t="str">
        <f t="shared" si="21"/>
        <v>Fuerte</v>
      </c>
      <c r="Z14" s="220" t="s">
        <v>158</v>
      </c>
      <c r="AA14" s="221">
        <f>IF(Z14="","",IF(AND(Y14="Fuerte",Z14="Directamente"),2,IF(AND(Y14="Moderado",Z14="Directamente"),1,0)))</f>
        <v>2</v>
      </c>
      <c r="AB14" s="220" t="s">
        <v>158</v>
      </c>
      <c r="AC14" s="221">
        <f t="shared" si="23"/>
        <v>2</v>
      </c>
      <c r="AD14" s="221">
        <f t="shared" si="24"/>
        <v>1</v>
      </c>
      <c r="AE14" s="221" t="str">
        <f t="shared" si="25"/>
        <v>Rara vez</v>
      </c>
      <c r="AF14" s="221">
        <f t="shared" si="26"/>
        <v>1</v>
      </c>
      <c r="AG14" s="221" t="str">
        <f t="shared" si="27"/>
        <v>Insignificante</v>
      </c>
      <c r="AH14" s="221">
        <f t="shared" si="28"/>
        <v>1</v>
      </c>
      <c r="AI14" s="222" t="str">
        <f t="shared" si="29"/>
        <v>BAJA</v>
      </c>
      <c r="AJ14" s="221" t="str">
        <f t="shared" si="30"/>
        <v>Asumir el Riesgo.</v>
      </c>
      <c r="AK14" s="113" t="s">
        <v>244</v>
      </c>
      <c r="AL14" s="113" t="s">
        <v>245</v>
      </c>
      <c r="AM14" s="113">
        <v>1</v>
      </c>
      <c r="AN14" s="113" t="s">
        <v>246</v>
      </c>
      <c r="AO14" s="114">
        <v>44357</v>
      </c>
      <c r="AP14" s="114">
        <v>44722</v>
      </c>
      <c r="AQ14" s="113" t="s">
        <v>247</v>
      </c>
      <c r="AR14" s="78">
        <v>44712</v>
      </c>
      <c r="AS14" s="129" t="s">
        <v>763</v>
      </c>
      <c r="AT14" s="84">
        <v>0.3</v>
      </c>
      <c r="AU14" s="99">
        <f t="shared" si="12"/>
        <v>0.3</v>
      </c>
      <c r="AV14" s="97" t="str">
        <f t="shared" si="13"/>
        <v>EN PROCESO</v>
      </c>
      <c r="AW14" s="365" t="s">
        <v>836</v>
      </c>
      <c r="AX14" s="84" t="s">
        <v>697</v>
      </c>
    </row>
    <row r="15" spans="1:50" s="104" customFormat="1" ht="168" x14ac:dyDescent="0.25">
      <c r="A15" s="84" t="s">
        <v>26</v>
      </c>
      <c r="B15" s="113" t="s">
        <v>40</v>
      </c>
      <c r="C15" s="220"/>
      <c r="D15" s="220"/>
      <c r="E15" s="220"/>
      <c r="F15" s="220"/>
      <c r="G15" s="220"/>
      <c r="H15" s="220"/>
      <c r="I15" s="220"/>
      <c r="J15" s="220"/>
      <c r="K15" s="171"/>
      <c r="L15" s="221"/>
      <c r="M15" s="220"/>
      <c r="N15" s="221"/>
      <c r="O15" s="221"/>
      <c r="P15" s="222"/>
      <c r="Q15" s="113" t="s">
        <v>248</v>
      </c>
      <c r="R15" s="121" t="str">
        <f>'[3]Anexo 2 - Valoración Controles'!$L$20</f>
        <v>Fuerte</v>
      </c>
      <c r="S15" s="113" t="s">
        <v>150</v>
      </c>
      <c r="T15" s="121" t="str">
        <f>IF(OR(R15="",S15=""),"",IF(AND(R15="Fuerte",S15="Fuerte"),"Fuerte",IF(OR(R15="Débil",S15="Débil"),"Débil","Moderado")))</f>
        <v>Fuerte</v>
      </c>
      <c r="U15" s="121">
        <f>IF(T15="","",IF(T15="Fuerte",100,IF(T15="Moderado",50,0)))</f>
        <v>100</v>
      </c>
      <c r="V15" s="121" t="str">
        <f>IF(OR(R15="",S15=""),"",(IF(AND(R15="Fuerte",S15="Fuerte"),"No","Si")))</f>
        <v>No</v>
      </c>
      <c r="W15" s="85">
        <v>0.5</v>
      </c>
      <c r="X15" s="221"/>
      <c r="Y15" s="221"/>
      <c r="Z15" s="220"/>
      <c r="AA15" s="221"/>
      <c r="AB15" s="220"/>
      <c r="AC15" s="221"/>
      <c r="AD15" s="221"/>
      <c r="AE15" s="221"/>
      <c r="AF15" s="221"/>
      <c r="AG15" s="221"/>
      <c r="AH15" s="221"/>
      <c r="AI15" s="222"/>
      <c r="AJ15" s="221"/>
      <c r="AK15" s="113" t="s">
        <v>764</v>
      </c>
      <c r="AL15" s="113" t="s">
        <v>249</v>
      </c>
      <c r="AM15" s="113">
        <v>1</v>
      </c>
      <c r="AN15" s="113" t="s">
        <v>246</v>
      </c>
      <c r="AO15" s="114">
        <v>44357</v>
      </c>
      <c r="AP15" s="114">
        <v>44722</v>
      </c>
      <c r="AQ15" s="113" t="s">
        <v>249</v>
      </c>
      <c r="AR15" s="78">
        <v>44712</v>
      </c>
      <c r="AS15" s="129" t="s">
        <v>765</v>
      </c>
      <c r="AT15" s="84">
        <v>0.3</v>
      </c>
      <c r="AU15" s="99">
        <f t="shared" si="12"/>
        <v>0.3</v>
      </c>
      <c r="AV15" s="97" t="str">
        <f t="shared" si="13"/>
        <v>EN PROCESO</v>
      </c>
      <c r="AW15" s="365" t="s">
        <v>837</v>
      </c>
      <c r="AX15" s="84" t="s">
        <v>697</v>
      </c>
    </row>
    <row r="16" spans="1:50" s="104" customFormat="1" ht="94.5" x14ac:dyDescent="0.25">
      <c r="A16" s="220" t="s">
        <v>26</v>
      </c>
      <c r="B16" s="220" t="s">
        <v>40</v>
      </c>
      <c r="C16" s="220" t="s">
        <v>250</v>
      </c>
      <c r="D16" s="220" t="s">
        <v>185</v>
      </c>
      <c r="E16" s="220" t="s">
        <v>251</v>
      </c>
      <c r="F16" s="220" t="s">
        <v>252</v>
      </c>
      <c r="G16" s="220" t="s">
        <v>253</v>
      </c>
      <c r="H16" s="220" t="s">
        <v>75</v>
      </c>
      <c r="I16" s="220" t="s">
        <v>254</v>
      </c>
      <c r="J16" s="220" t="s">
        <v>255</v>
      </c>
      <c r="K16" s="220" t="s">
        <v>30</v>
      </c>
      <c r="L16" s="221">
        <f t="shared" si="17"/>
        <v>2</v>
      </c>
      <c r="M16" s="220" t="s">
        <v>42</v>
      </c>
      <c r="N16" s="221">
        <f t="shared" si="18"/>
        <v>4</v>
      </c>
      <c r="O16" s="221">
        <f t="shared" si="19"/>
        <v>8</v>
      </c>
      <c r="P16" s="222" t="str">
        <f t="shared" si="20"/>
        <v>ALTA</v>
      </c>
      <c r="Q16" s="113" t="s">
        <v>256</v>
      </c>
      <c r="R16" s="121" t="str">
        <f>'[3]Anexo 2 - Valoración Controles'!$D$38</f>
        <v>Fuerte</v>
      </c>
      <c r="S16" s="113" t="s">
        <v>150</v>
      </c>
      <c r="T16" s="121" t="str">
        <f t="shared" si="0"/>
        <v>Fuerte</v>
      </c>
      <c r="U16" s="121">
        <f t="shared" si="1"/>
        <v>100</v>
      </c>
      <c r="V16" s="121" t="str">
        <f t="shared" si="2"/>
        <v>No</v>
      </c>
      <c r="W16" s="85">
        <v>0.5</v>
      </c>
      <c r="X16" s="221">
        <f>((U16*W16)+(U17*W17))</f>
        <v>100</v>
      </c>
      <c r="Y16" s="221" t="str">
        <f t="shared" si="21"/>
        <v>Fuerte</v>
      </c>
      <c r="Z16" s="220" t="s">
        <v>158</v>
      </c>
      <c r="AA16" s="221">
        <f t="shared" ref="AA16" si="31">IF(Z16="","",IF(AND(Y16="Fuerte",Z16="Directamente"),2,IF(AND(Y16="Moderado",Z16="Directamente"),1,0)))</f>
        <v>2</v>
      </c>
      <c r="AB16" s="220" t="s">
        <v>158</v>
      </c>
      <c r="AC16" s="221">
        <f t="shared" si="23"/>
        <v>2</v>
      </c>
      <c r="AD16" s="221">
        <f t="shared" si="24"/>
        <v>1</v>
      </c>
      <c r="AE16" s="221" t="str">
        <f t="shared" si="25"/>
        <v>Rara vez</v>
      </c>
      <c r="AF16" s="221">
        <f t="shared" si="26"/>
        <v>2</v>
      </c>
      <c r="AG16" s="221" t="str">
        <f t="shared" si="27"/>
        <v>Menor</v>
      </c>
      <c r="AH16" s="221">
        <f t="shared" si="28"/>
        <v>2</v>
      </c>
      <c r="AI16" s="222" t="str">
        <f t="shared" si="29"/>
        <v>BAJA</v>
      </c>
      <c r="AJ16" s="221" t="str">
        <f t="shared" si="30"/>
        <v>Asumir el Riesgo.</v>
      </c>
      <c r="AK16" s="113" t="s">
        <v>256</v>
      </c>
      <c r="AL16" s="113" t="s">
        <v>257</v>
      </c>
      <c r="AM16" s="113">
        <v>1</v>
      </c>
      <c r="AN16" s="113" t="s">
        <v>258</v>
      </c>
      <c r="AO16" s="114">
        <v>44357</v>
      </c>
      <c r="AP16" s="114">
        <v>44722</v>
      </c>
      <c r="AQ16" s="113" t="s">
        <v>259</v>
      </c>
      <c r="AR16" s="78">
        <v>44712</v>
      </c>
      <c r="AS16" s="129" t="s">
        <v>700</v>
      </c>
      <c r="AT16" s="84">
        <v>0</v>
      </c>
      <c r="AU16" s="99">
        <f t="shared" si="12"/>
        <v>0</v>
      </c>
      <c r="AV16" s="97" t="str">
        <f t="shared" si="13"/>
        <v>SIN INICIAR</v>
      </c>
      <c r="AW16" s="142" t="s">
        <v>766</v>
      </c>
      <c r="AX16" s="84" t="s">
        <v>697</v>
      </c>
    </row>
    <row r="17" spans="1:50" s="104" customFormat="1" ht="94.5" x14ac:dyDescent="0.25">
      <c r="A17" s="220"/>
      <c r="B17" s="220"/>
      <c r="C17" s="220"/>
      <c r="D17" s="220"/>
      <c r="E17" s="220"/>
      <c r="F17" s="220"/>
      <c r="G17" s="220"/>
      <c r="H17" s="220"/>
      <c r="I17" s="220"/>
      <c r="J17" s="220"/>
      <c r="K17" s="220"/>
      <c r="L17" s="221"/>
      <c r="M17" s="220"/>
      <c r="N17" s="221"/>
      <c r="O17" s="221"/>
      <c r="P17" s="222"/>
      <c r="Q17" s="113" t="s">
        <v>260</v>
      </c>
      <c r="R17" s="121" t="str">
        <f>'[3]Anexo 2 - Valoración Controles'!$L$38</f>
        <v>Fuerte</v>
      </c>
      <c r="S17" s="113" t="s">
        <v>150</v>
      </c>
      <c r="T17" s="121" t="str">
        <f t="shared" si="0"/>
        <v>Fuerte</v>
      </c>
      <c r="U17" s="121">
        <f t="shared" si="1"/>
        <v>100</v>
      </c>
      <c r="V17" s="121" t="str">
        <f t="shared" si="2"/>
        <v>No</v>
      </c>
      <c r="W17" s="85">
        <v>0.5</v>
      </c>
      <c r="X17" s="221"/>
      <c r="Y17" s="221"/>
      <c r="Z17" s="220"/>
      <c r="AA17" s="221"/>
      <c r="AB17" s="220"/>
      <c r="AC17" s="221"/>
      <c r="AD17" s="221"/>
      <c r="AE17" s="221"/>
      <c r="AF17" s="221"/>
      <c r="AG17" s="221"/>
      <c r="AH17" s="221"/>
      <c r="AI17" s="222"/>
      <c r="AJ17" s="221"/>
      <c r="AK17" s="113" t="s">
        <v>261</v>
      </c>
      <c r="AL17" s="113" t="s">
        <v>767</v>
      </c>
      <c r="AM17" s="113">
        <v>1</v>
      </c>
      <c r="AN17" s="113" t="s">
        <v>262</v>
      </c>
      <c r="AO17" s="114">
        <v>44357</v>
      </c>
      <c r="AP17" s="114">
        <v>44722</v>
      </c>
      <c r="AQ17" s="113" t="s">
        <v>263</v>
      </c>
      <c r="AR17" s="78">
        <v>44712</v>
      </c>
      <c r="AS17" s="129" t="s">
        <v>700</v>
      </c>
      <c r="AT17" s="84">
        <v>0</v>
      </c>
      <c r="AU17" s="99">
        <f t="shared" si="12"/>
        <v>0</v>
      </c>
      <c r="AV17" s="97" t="str">
        <f t="shared" si="13"/>
        <v>SIN INICIAR</v>
      </c>
      <c r="AW17" s="142" t="s">
        <v>766</v>
      </c>
      <c r="AX17" s="84" t="s">
        <v>697</v>
      </c>
    </row>
    <row r="18" spans="1:50" s="90" customFormat="1" ht="45" customHeight="1" x14ac:dyDescent="0.25">
      <c r="A18" s="118" t="s">
        <v>33</v>
      </c>
      <c r="B18" s="118" t="s">
        <v>49</v>
      </c>
      <c r="C18" s="223" t="s">
        <v>264</v>
      </c>
      <c r="D18" s="118" t="s">
        <v>21</v>
      </c>
      <c r="E18" s="118" t="s">
        <v>265</v>
      </c>
      <c r="F18" s="223" t="s">
        <v>266</v>
      </c>
      <c r="G18" s="223" t="s">
        <v>267</v>
      </c>
      <c r="H18" s="118" t="s">
        <v>29</v>
      </c>
      <c r="I18" s="223" t="s">
        <v>268</v>
      </c>
      <c r="J18" s="223" t="s">
        <v>269</v>
      </c>
      <c r="K18" s="223" t="s">
        <v>23</v>
      </c>
      <c r="L18" s="168">
        <f>IF(K18="Rara vez",1,IF(K18="Improbable",2,IF(K18="Posible",3,IF(K18="Probable",4,IF(K18="Casi seguro",5,"")))))</f>
        <v>1</v>
      </c>
      <c r="M18" s="223" t="s">
        <v>47</v>
      </c>
      <c r="N18" s="168">
        <f>IF(M18="Insignificante",1,IF(M18="Menor",2,IF(M18="Moderado",3,IF(M18="Mayor",4,IF(M18="Catastrófico",5,"")))))</f>
        <v>5</v>
      </c>
      <c r="O18" s="168">
        <f>IF(OR(L18="",N18=""),"",L18*N18)</f>
        <v>5</v>
      </c>
      <c r="P18" s="222" t="str">
        <f>IF(O18="","",IF(O18&lt;=2,"BAJA",IF(O18&lt;=6,"MODERADA",IF(O18&lt;=12,"ALTA","EXTREMA"))))</f>
        <v>MODERADA</v>
      </c>
      <c r="Q18" s="118" t="s">
        <v>270</v>
      </c>
      <c r="R18" s="116" t="str">
        <f>'[4]Anexo 2 - Controles (Gestión)'!E28</f>
        <v>Asignado</v>
      </c>
      <c r="S18" s="118" t="s">
        <v>150</v>
      </c>
      <c r="T18" s="116" t="str">
        <f t="shared" si="0"/>
        <v>Moderado</v>
      </c>
      <c r="U18" s="116">
        <f t="shared" si="1"/>
        <v>50</v>
      </c>
      <c r="V18" s="116" t="str">
        <f t="shared" si="2"/>
        <v>Si</v>
      </c>
      <c r="W18" s="86">
        <v>0.3</v>
      </c>
      <c r="X18" s="224">
        <f>(U18*W18)+(U19*W19)</f>
        <v>50</v>
      </c>
      <c r="Y18" s="168" t="str">
        <f>IF(X18="","",IF(X18&lt;50,"Débil",IF(X18&lt;=99,"Moderado","Fuerte")))</f>
        <v>Moderado</v>
      </c>
      <c r="Z18" s="223" t="s">
        <v>158</v>
      </c>
      <c r="AA18" s="168">
        <f>IF(Z18="","",IF(AND(Y18="Fuerte",Z18="Directamente"),2,IF(AND(Y18="Moderado",Z18="Directamente"),1,0)))</f>
        <v>1</v>
      </c>
      <c r="AB18" s="223" t="s">
        <v>158</v>
      </c>
      <c r="AC18" s="168">
        <f>IF(AB18="","",IF(AND(Y18="Fuerte",AB18="Directamente"),2,IF(AND(Y18="Fuerte",AB18="indirectamente"),1,IF(AND(Y18="Fuerte",AB18="No disminuye"),0,IF(AND(Y18="Moderado",AB18="Directamente"),1,IF(AND(Y18="Moderado",AB18="indirectamente"),0,IF(AND(Y18="Moderado",AB18="No disminuye"),0,0)))))))</f>
        <v>1</v>
      </c>
      <c r="AD18" s="168">
        <f>IF(AA18="","",IF((L18-AA18)&lt;=0,1,L18-AA18))</f>
        <v>1</v>
      </c>
      <c r="AE18" s="168" t="str">
        <f>IF(AD18=1,"Rara vez",IF(AD18=2,"Improbable",IF(AD18=3,"Posible",IF(AD18=4,"Probable",IF(AD18=5,"Casi seguro","")))))</f>
        <v>Rara vez</v>
      </c>
      <c r="AF18" s="168">
        <f>IF(AC18="","",IF(AND(D18="Corrupción",(N18-AC18)&lt;=3),3,IF((N18-AC18)&lt;=1,1,N18-AC18)))</f>
        <v>4</v>
      </c>
      <c r="AG18" s="168" t="str">
        <f>IF(AF18=1,"Insignificante",IF(AF18=2,"Menor",IF(AF18=3,"Moderado",IF(AF18=4,"Mayor",IF(AF18=5,"Catastrófico","")))))</f>
        <v>Mayor</v>
      </c>
      <c r="AH18" s="168">
        <f>IF(OR(AD18="",AF18=""),"",AD18*AF18)</f>
        <v>4</v>
      </c>
      <c r="AI18" s="222" t="str">
        <f>IF(AH18="","",IF(AH18&lt;=2,"BAJA",IF(AH18&lt;=6,"MODERADA",IF(AH18&lt;=12,"ALTA","EXTREMA"))))</f>
        <v>MODERADA</v>
      </c>
      <c r="AJ18" s="168" t="str">
        <f>IF(AI18="","",IF(AI18="Baja","Asumir el Riesgo.",IF(AI18="Moderada","Reducir el Riesgo.",IF(AI18="Alta","Reducir el Riesgo, Evitar, Compartir o Transferir.",IF(AI18="Extrema","Reducir el Riesgo, Evitar o Compartir (Se requiere acción inmediata).","")))))</f>
        <v>Reducir el Riesgo.</v>
      </c>
      <c r="AK18" s="223" t="s">
        <v>768</v>
      </c>
      <c r="AL18" s="223" t="s">
        <v>677</v>
      </c>
      <c r="AM18" s="236">
        <v>2</v>
      </c>
      <c r="AN18" s="223" t="s">
        <v>271</v>
      </c>
      <c r="AO18" s="225">
        <v>44482</v>
      </c>
      <c r="AP18" s="225">
        <v>44846</v>
      </c>
      <c r="AQ18" s="223" t="s">
        <v>272</v>
      </c>
      <c r="AR18" s="279">
        <v>44712</v>
      </c>
      <c r="AS18" s="231" t="s">
        <v>700</v>
      </c>
      <c r="AT18" s="277">
        <v>0</v>
      </c>
      <c r="AU18" s="288">
        <f t="shared" si="12"/>
        <v>0</v>
      </c>
      <c r="AV18" s="284" t="str">
        <f>IF(AT18="","",IF(AR18&lt;&gt;AP18,IF(AU18=0%,"SIN INICIAR",IF(AU18=100%,"TERMINADA",IF(AU18&gt;0%,"EN PROCESO",IF(AU18&lt;0%,"INCUMPLIDA"))))))</f>
        <v>SIN INICIAR</v>
      </c>
      <c r="AW18" s="366" t="s">
        <v>839</v>
      </c>
      <c r="AX18" s="277" t="s">
        <v>717</v>
      </c>
    </row>
    <row r="19" spans="1:50" s="90" customFormat="1" ht="45" customHeight="1" x14ac:dyDescent="0.25">
      <c r="A19" s="118" t="s">
        <v>33</v>
      </c>
      <c r="B19" s="118" t="s">
        <v>49</v>
      </c>
      <c r="C19" s="223"/>
      <c r="D19" s="118" t="s">
        <v>21</v>
      </c>
      <c r="E19" s="118" t="s">
        <v>265</v>
      </c>
      <c r="F19" s="223"/>
      <c r="G19" s="223"/>
      <c r="H19" s="118" t="s">
        <v>29</v>
      </c>
      <c r="I19" s="223"/>
      <c r="J19" s="223"/>
      <c r="K19" s="223"/>
      <c r="L19" s="168"/>
      <c r="M19" s="223"/>
      <c r="N19" s="168"/>
      <c r="O19" s="168"/>
      <c r="P19" s="222"/>
      <c r="Q19" s="118" t="s">
        <v>273</v>
      </c>
      <c r="R19" s="116">
        <f>'[4]Anexo 2 - Controles (Gestión)'!M28</f>
        <v>0</v>
      </c>
      <c r="S19" s="118" t="s">
        <v>150</v>
      </c>
      <c r="T19" s="116" t="str">
        <f t="shared" si="0"/>
        <v>Moderado</v>
      </c>
      <c r="U19" s="116">
        <f t="shared" si="1"/>
        <v>50</v>
      </c>
      <c r="V19" s="116" t="str">
        <f t="shared" si="2"/>
        <v>Si</v>
      </c>
      <c r="W19" s="86">
        <v>0.7</v>
      </c>
      <c r="X19" s="224"/>
      <c r="Y19" s="168"/>
      <c r="Z19" s="223"/>
      <c r="AA19" s="168"/>
      <c r="AB19" s="223"/>
      <c r="AC19" s="168"/>
      <c r="AD19" s="168"/>
      <c r="AE19" s="168"/>
      <c r="AF19" s="168"/>
      <c r="AG19" s="168"/>
      <c r="AH19" s="168"/>
      <c r="AI19" s="222"/>
      <c r="AJ19" s="168"/>
      <c r="AK19" s="223"/>
      <c r="AL19" s="223"/>
      <c r="AM19" s="237"/>
      <c r="AN19" s="223"/>
      <c r="AO19" s="225"/>
      <c r="AP19" s="225"/>
      <c r="AQ19" s="223"/>
      <c r="AR19" s="280"/>
      <c r="AS19" s="232"/>
      <c r="AT19" s="278"/>
      <c r="AU19" s="289"/>
      <c r="AV19" s="285"/>
      <c r="AW19" s="302"/>
      <c r="AX19" s="278"/>
    </row>
    <row r="20" spans="1:50" s="90" customFormat="1" ht="199.5" x14ac:dyDescent="0.25">
      <c r="A20" s="118" t="s">
        <v>33</v>
      </c>
      <c r="B20" s="118" t="s">
        <v>49</v>
      </c>
      <c r="C20" s="118" t="s">
        <v>264</v>
      </c>
      <c r="D20" s="118" t="s">
        <v>21</v>
      </c>
      <c r="E20" s="118" t="s">
        <v>274</v>
      </c>
      <c r="F20" s="118" t="s">
        <v>275</v>
      </c>
      <c r="G20" s="118" t="s">
        <v>276</v>
      </c>
      <c r="H20" s="118" t="s">
        <v>29</v>
      </c>
      <c r="I20" s="118" t="s">
        <v>277</v>
      </c>
      <c r="J20" s="118" t="s">
        <v>278</v>
      </c>
      <c r="K20" s="118" t="s">
        <v>23</v>
      </c>
      <c r="L20" s="116">
        <f>IF(K20="Rara vez",1,IF(K20="Improbable",2,IF(K20="Posible",3,IF(K20="Probable",4,IF(K20="Casi seguro",5,"")))))</f>
        <v>1</v>
      </c>
      <c r="M20" s="118" t="s">
        <v>47</v>
      </c>
      <c r="N20" s="116">
        <f>IF(M20="Insignificante",1,IF(M20="Menor",2,IF(M20="Moderado",3,IF(M20="Mayor",4,IF(M20="Catastrófico",5,"")))))</f>
        <v>5</v>
      </c>
      <c r="O20" s="116">
        <f>IF(OR(L20="",N20=""),"",L20*N20)</f>
        <v>5</v>
      </c>
      <c r="P20" s="117" t="str">
        <f>IF(O20="","",IF(O20&lt;=2,"BAJA",IF(O20&lt;=6,"MODERADA",IF(O20&lt;=12,"ALTA","EXTREMA"))))</f>
        <v>MODERADA</v>
      </c>
      <c r="Q20" s="118" t="s">
        <v>279</v>
      </c>
      <c r="R20" s="116" t="str">
        <f>'[4]Anexo 2 - Controles (Gestión)'!E46</f>
        <v>Asignado</v>
      </c>
      <c r="S20" s="118" t="s">
        <v>150</v>
      </c>
      <c r="T20" s="116" t="str">
        <f t="shared" si="0"/>
        <v>Moderado</v>
      </c>
      <c r="U20" s="116">
        <f t="shared" si="1"/>
        <v>50</v>
      </c>
      <c r="V20" s="116" t="str">
        <f t="shared" si="2"/>
        <v>Si</v>
      </c>
      <c r="W20" s="86">
        <v>1</v>
      </c>
      <c r="X20" s="116">
        <f>IF(U20="","",AVERAGE(U20*W20))</f>
        <v>50</v>
      </c>
      <c r="Y20" s="116" t="str">
        <f>IF(X20="","",IF(X20&lt;50,"Débil",IF(X20&lt;=99,"Moderado","Fuerte")))</f>
        <v>Moderado</v>
      </c>
      <c r="Z20" s="118" t="s">
        <v>158</v>
      </c>
      <c r="AA20" s="116">
        <f>IF(Z20="","",IF(AND(Y20="Fuerte",Z20="Directamente"),2,IF(AND(Y20="Moderado",Z20="Directamente"),1,0)))</f>
        <v>1</v>
      </c>
      <c r="AB20" s="118" t="s">
        <v>158</v>
      </c>
      <c r="AC20" s="116">
        <f>IF(AB20="","",IF(AND(Y20="Fuerte",AB20="Directamente"),2,IF(AND(Y20="Fuerte",AB20="indirectamente"),1,IF(AND(Y20="Fuerte",AB20="No disminuye"),0,IF(AND(Y20="Moderado",AB20="Directamente"),1,IF(AND(Y20="Moderado",AB20="indirectamente"),0,IF(AND(Y20="Moderado",AB20="No disminuye"),0,0)))))))</f>
        <v>1</v>
      </c>
      <c r="AD20" s="116">
        <f>IF(AA20="","",IF((L20-AA20)&lt;=0,1,L20-AA20))</f>
        <v>1</v>
      </c>
      <c r="AE20" s="116" t="str">
        <f>IF(AD20=1,"Rara vez",IF(AD20=2,"Improbable",IF(AD20=3,"Posible",IF(AD20=4,"Probable",IF(AD20=5,"Casi seguro","")))))</f>
        <v>Rara vez</v>
      </c>
      <c r="AF20" s="116">
        <f>IF(AC20="","",IF(AND(D20="Corrupción",(N20-AC20)&lt;=3),3,IF((N20-AC20)&lt;=1,1,N20-AC20)))</f>
        <v>4</v>
      </c>
      <c r="AG20" s="116" t="str">
        <f>IF(AF20=1,"Insignificante",IF(AF20=2,"Menor",IF(AF20=3,"Moderado",IF(AF20=4,"Mayor",IF(AF20=5,"Catastrófico","")))))</f>
        <v>Mayor</v>
      </c>
      <c r="AH20" s="116">
        <f>IF(OR(AD20="",AF20=""),"",AD20*AF20)</f>
        <v>4</v>
      </c>
      <c r="AI20" s="117" t="str">
        <f>IF(AH20="","",IF(AH20&lt;=2,"BAJA",IF(AH20&lt;=6,"MODERADA",IF(AH20&lt;=12,"ALTA","EXTREMA"))))</f>
        <v>MODERADA</v>
      </c>
      <c r="AJ20" s="116" t="str">
        <f>IF(AI20="","",IF(AI20="Baja","Asumir el Riesgo.",IF(AI20="Moderada","Reducir el Riesgo.",IF(AI20="Alta","Reducir el Riesgo, Evitar, Compartir o Transferir.",IF(AI20="Extrema","Reducir el Riesgo, Evitar o Compartir (Se requiere acción inmediata).","")))))</f>
        <v>Reducir el Riesgo.</v>
      </c>
      <c r="AK20" s="118" t="s">
        <v>280</v>
      </c>
      <c r="AL20" s="118" t="s">
        <v>281</v>
      </c>
      <c r="AM20" s="118">
        <v>14</v>
      </c>
      <c r="AN20" s="118" t="s">
        <v>282</v>
      </c>
      <c r="AO20" s="122">
        <v>44482</v>
      </c>
      <c r="AP20" s="122">
        <v>44846</v>
      </c>
      <c r="AQ20" s="118" t="s">
        <v>283</v>
      </c>
      <c r="AR20" s="78">
        <v>44712</v>
      </c>
      <c r="AS20" s="133" t="s">
        <v>769</v>
      </c>
      <c r="AT20" s="96">
        <v>3</v>
      </c>
      <c r="AU20" s="99">
        <f>IF(AT20="","",IF(OR(AM20=0,AM20="",AR20=""),"",(AT20*100%)/AM20))</f>
        <v>0.21428571428571427</v>
      </c>
      <c r="AV20" s="97" t="str">
        <f>IF(AT20="","",IF(AR20&lt;&gt;AP20,IF(AU20=0%,"SIN INICIAR",IF(AU20=100%,"TERMINADA",IF(AU20&gt;0%,"EN PROCESO",IF(AU20&lt;=0%,"INCUMPLIDA"))))))</f>
        <v>EN PROCESO</v>
      </c>
      <c r="AW20" s="143" t="s">
        <v>770</v>
      </c>
      <c r="AX20" s="96" t="s">
        <v>717</v>
      </c>
    </row>
    <row r="21" spans="1:50" s="90" customFormat="1" ht="192" customHeight="1" x14ac:dyDescent="0.25">
      <c r="A21" s="118" t="s">
        <v>33</v>
      </c>
      <c r="B21" s="118" t="s">
        <v>49</v>
      </c>
      <c r="C21" s="223" t="s">
        <v>264</v>
      </c>
      <c r="D21" s="118" t="s">
        <v>21</v>
      </c>
      <c r="E21" s="118" t="s">
        <v>284</v>
      </c>
      <c r="F21" s="223" t="s">
        <v>285</v>
      </c>
      <c r="G21" s="223" t="s">
        <v>286</v>
      </c>
      <c r="H21" s="118" t="s">
        <v>29</v>
      </c>
      <c r="I21" s="223" t="s">
        <v>287</v>
      </c>
      <c r="J21" s="223" t="s">
        <v>288</v>
      </c>
      <c r="K21" s="223" t="s">
        <v>23</v>
      </c>
      <c r="L21" s="168">
        <f>IF(K21="Rara vez",1,IF(K21="Improbable",2,IF(K21="Posible",3,IF(K21="Probable",4,IF(K21="Casi seguro",5,"")))))</f>
        <v>1</v>
      </c>
      <c r="M21" s="223" t="s">
        <v>47</v>
      </c>
      <c r="N21" s="168">
        <f>IF(M21="Insignificante",1,IF(M21="Menor",2,IF(M21="Moderado",3,IF(M21="Mayor",4,IF(M21="Catastrófico",5,"")))))</f>
        <v>5</v>
      </c>
      <c r="O21" s="168">
        <f>IF(OR(L21="",N21=""),"",L21*N21)</f>
        <v>5</v>
      </c>
      <c r="P21" s="222" t="str">
        <f>IF(O21="","",IF(O21&lt;=2,"BAJA",IF(O21&lt;=6,"MODERADA",IF(O21&lt;=12,"ALTA","EXTREMA"))))</f>
        <v>MODERADA</v>
      </c>
      <c r="Q21" s="118" t="s">
        <v>289</v>
      </c>
      <c r="R21" s="116" t="str">
        <f>'[4]Anexo 2 - Controles (Gestión)'!E64</f>
        <v>Asignado</v>
      </c>
      <c r="S21" s="118" t="s">
        <v>150</v>
      </c>
      <c r="T21" s="116" t="str">
        <f t="shared" si="0"/>
        <v>Moderado</v>
      </c>
      <c r="U21" s="116">
        <f t="shared" si="1"/>
        <v>50</v>
      </c>
      <c r="V21" s="116" t="str">
        <f t="shared" si="2"/>
        <v>Si</v>
      </c>
      <c r="W21" s="86">
        <v>0.7</v>
      </c>
      <c r="X21" s="224">
        <f>(U21*W21)+(U22*W22)</f>
        <v>50</v>
      </c>
      <c r="Y21" s="168" t="str">
        <f>IF(X21="","",IF(X21&lt;50,"Débil",IF(X21&lt;=99,"Moderado","Fuerte")))</f>
        <v>Moderado</v>
      </c>
      <c r="Z21" s="223" t="s">
        <v>158</v>
      </c>
      <c r="AA21" s="168">
        <f>IF(Z21="","",IF(AND(Y21="Fuerte",Z21="Directamente"),2,IF(AND(Y21="Moderado",Z21="Directamente"),1,0)))</f>
        <v>1</v>
      </c>
      <c r="AB21" s="223" t="s">
        <v>158</v>
      </c>
      <c r="AC21" s="168">
        <f>IF(AB21="","",IF(AND(Y21="Fuerte",AB21="Directamente"),2,IF(AND(Y21="Fuerte",AB21="indirectamente"),1,IF(AND(Y21="Fuerte",AB21="No disminuye"),0,IF(AND(Y21="Moderado",AB21="Directamente"),1,IF(AND(Y21="Moderado",AB21="indirectamente"),0,IF(AND(Y21="Moderado",AB21="No disminuye"),0,0)))))))</f>
        <v>1</v>
      </c>
      <c r="AD21" s="168">
        <f>IF(AA21="","",IF((L21-AA21)&lt;=0,1,L21-AA21))</f>
        <v>1</v>
      </c>
      <c r="AE21" s="168" t="str">
        <f>IF(AD21=1,"Rara vez",IF(AD21=2,"Improbable",IF(AD21=3,"Posible",IF(AD21=4,"Probable",IF(AD21=5,"Casi seguro","")))))</f>
        <v>Rara vez</v>
      </c>
      <c r="AF21" s="168">
        <f>IF(AC21="","",IF(AND(D21="Corrupción",(N21-AC21)&lt;=3),3,IF((N21-AC21)&lt;=1,1,N21-AC21)))</f>
        <v>4</v>
      </c>
      <c r="AG21" s="168" t="str">
        <f>IF(AF21=1,"Insignificante",IF(AF21=2,"Menor",IF(AF21=3,"Moderado",IF(AF21=4,"Mayor",IF(AF21=5,"Catastrófico","")))))</f>
        <v>Mayor</v>
      </c>
      <c r="AH21" s="168">
        <f>IF(OR(AD21="",AF21=""),"",AD21*AF21)</f>
        <v>4</v>
      </c>
      <c r="AI21" s="222" t="str">
        <f>IF(AH21="","",IF(AH21&lt;=2,"BAJA",IF(AH21&lt;=6,"MODERADA",IF(AH21&lt;=12,"ALTA","EXTREMA"))))</f>
        <v>MODERADA</v>
      </c>
      <c r="AJ21" s="168" t="str">
        <f>IF(AI21="","",IF(AI21="Baja","Asumir el Riesgo.",IF(AI21="Moderada","Reducir el Riesgo.",IF(AI21="Alta","Reducir el Riesgo, Evitar, Compartir o Transferir.",IF(AI21="Extrema","Reducir el Riesgo, Evitar o Compartir (Se requiere acción inmediata).","")))))</f>
        <v>Reducir el Riesgo.</v>
      </c>
      <c r="AK21" s="223" t="s">
        <v>290</v>
      </c>
      <c r="AL21" s="223" t="s">
        <v>291</v>
      </c>
      <c r="AM21" s="236">
        <v>4</v>
      </c>
      <c r="AN21" s="223" t="s">
        <v>292</v>
      </c>
      <c r="AO21" s="225">
        <v>44482</v>
      </c>
      <c r="AP21" s="225">
        <v>44846</v>
      </c>
      <c r="AQ21" s="223" t="s">
        <v>678</v>
      </c>
      <c r="AR21" s="279">
        <v>44712</v>
      </c>
      <c r="AS21" s="231" t="s">
        <v>719</v>
      </c>
      <c r="AT21" s="277">
        <v>1</v>
      </c>
      <c r="AU21" s="282">
        <f>IF(AT21="","",IF(OR(AM21=0,AM21="",AR21=""),"",(AT21*100%)/AM21))</f>
        <v>0.25</v>
      </c>
      <c r="AV21" s="284" t="str">
        <f>IF(AT21="","",IF(AR21&lt;&gt;AP21,IF(AU21=0%,"SIN INICIAR",IF(AU21=100%,"TERMINADA",IF(AU21&gt;0%,"EN PROCESO",IF(AU21&lt;0%,"INCUMPLIDA"))))))</f>
        <v>EN PROCESO</v>
      </c>
      <c r="AW21" s="286" t="s">
        <v>832</v>
      </c>
      <c r="AX21" s="277" t="s">
        <v>717</v>
      </c>
    </row>
    <row r="22" spans="1:50" s="90" customFormat="1" ht="83.45" customHeight="1" x14ac:dyDescent="0.25">
      <c r="A22" s="118" t="s">
        <v>33</v>
      </c>
      <c r="B22" s="118" t="s">
        <v>49</v>
      </c>
      <c r="C22" s="223"/>
      <c r="D22" s="118" t="s">
        <v>21</v>
      </c>
      <c r="E22" s="118" t="s">
        <v>284</v>
      </c>
      <c r="F22" s="223"/>
      <c r="G22" s="223"/>
      <c r="H22" s="118" t="s">
        <v>29</v>
      </c>
      <c r="I22" s="223"/>
      <c r="J22" s="223"/>
      <c r="K22" s="223"/>
      <c r="L22" s="168"/>
      <c r="M22" s="223"/>
      <c r="N22" s="168"/>
      <c r="O22" s="168"/>
      <c r="P22" s="222"/>
      <c r="Q22" s="118" t="s">
        <v>293</v>
      </c>
      <c r="R22" s="116" t="str">
        <f>'[4]Anexo 2 - Controles (Gestión)'!M64</f>
        <v>Asignado</v>
      </c>
      <c r="S22" s="118" t="s">
        <v>150</v>
      </c>
      <c r="T22" s="116" t="str">
        <f t="shared" si="0"/>
        <v>Moderado</v>
      </c>
      <c r="U22" s="116">
        <f t="shared" si="1"/>
        <v>50</v>
      </c>
      <c r="V22" s="116" t="str">
        <f t="shared" si="2"/>
        <v>Si</v>
      </c>
      <c r="W22" s="86">
        <v>0.3</v>
      </c>
      <c r="X22" s="224"/>
      <c r="Y22" s="168"/>
      <c r="Z22" s="223"/>
      <c r="AA22" s="168"/>
      <c r="AB22" s="223"/>
      <c r="AC22" s="168"/>
      <c r="AD22" s="168"/>
      <c r="AE22" s="168"/>
      <c r="AF22" s="168"/>
      <c r="AG22" s="168"/>
      <c r="AH22" s="168"/>
      <c r="AI22" s="222"/>
      <c r="AJ22" s="168"/>
      <c r="AK22" s="223"/>
      <c r="AL22" s="223"/>
      <c r="AM22" s="237"/>
      <c r="AN22" s="223"/>
      <c r="AO22" s="225"/>
      <c r="AP22" s="225"/>
      <c r="AQ22" s="223"/>
      <c r="AR22" s="280"/>
      <c r="AS22" s="281"/>
      <c r="AT22" s="278"/>
      <c r="AU22" s="283"/>
      <c r="AV22" s="285"/>
      <c r="AW22" s="287"/>
      <c r="AX22" s="278"/>
    </row>
    <row r="23" spans="1:50" s="90" customFormat="1" ht="165.75" customHeight="1" x14ac:dyDescent="0.25">
      <c r="A23" s="118" t="s">
        <v>33</v>
      </c>
      <c r="B23" s="118" t="s">
        <v>49</v>
      </c>
      <c r="C23" s="223" t="s">
        <v>264</v>
      </c>
      <c r="D23" s="118" t="s">
        <v>21</v>
      </c>
      <c r="E23" s="118" t="s">
        <v>294</v>
      </c>
      <c r="F23" s="223" t="s">
        <v>295</v>
      </c>
      <c r="G23" s="223" t="s">
        <v>296</v>
      </c>
      <c r="H23" s="118" t="s">
        <v>29</v>
      </c>
      <c r="I23" s="173" t="s">
        <v>297</v>
      </c>
      <c r="J23" s="173" t="s">
        <v>298</v>
      </c>
      <c r="K23" s="223" t="s">
        <v>36</v>
      </c>
      <c r="L23" s="168">
        <f>IF(K23="Rara vez",1,IF(K23="Improbable",2,IF(K23="Posible",3,IF(K23="Probable",4,IF(K23="Casi seguro",5,"")))))</f>
        <v>3</v>
      </c>
      <c r="M23" s="223" t="s">
        <v>83</v>
      </c>
      <c r="N23" s="168">
        <f>IF(M23="Insignificante",1,IF(M23="Menor",2,IF(M23="Moderado",3,IF(M23="Mayor",4,IF(M23="Catastrófico",5,"")))))</f>
        <v>2</v>
      </c>
      <c r="O23" s="168">
        <f>IF(OR(L23="",N23=""),"",L23*N23)</f>
        <v>6</v>
      </c>
      <c r="P23" s="222" t="str">
        <f>IF(O23="","",IF(O23&lt;=2,"BAJA",IF(O23&lt;=6,"MODERADA",IF(O23&lt;=12,"ALTA","EXTREMA"))))</f>
        <v>MODERADA</v>
      </c>
      <c r="Q23" s="118" t="s">
        <v>679</v>
      </c>
      <c r="R23" s="116" t="str">
        <f>'[4]Anexo 2 - Controles (Gestión)'!E82</f>
        <v>Asignado</v>
      </c>
      <c r="S23" s="118" t="s">
        <v>150</v>
      </c>
      <c r="T23" s="116" t="str">
        <f t="shared" si="0"/>
        <v>Moderado</v>
      </c>
      <c r="U23" s="116">
        <f t="shared" si="1"/>
        <v>50</v>
      </c>
      <c r="V23" s="116" t="str">
        <f t="shared" si="2"/>
        <v>Si</v>
      </c>
      <c r="W23" s="86">
        <v>0.7</v>
      </c>
      <c r="X23" s="224">
        <f>(U23*W23)+(U24*W24)</f>
        <v>50</v>
      </c>
      <c r="Y23" s="168" t="str">
        <f>IF(X23="","",IF(X23&lt;50,"Débil",IF(X23&lt;=99,"Moderado","Fuerte")))</f>
        <v>Moderado</v>
      </c>
      <c r="Z23" s="223" t="s">
        <v>158</v>
      </c>
      <c r="AA23" s="168">
        <f>IF(Z23="","",IF(AND(Y23="Fuerte",Z23="Directamente"),2,IF(AND(Y23="Moderado",Z23="Directamente"),1,0)))</f>
        <v>1</v>
      </c>
      <c r="AB23" s="223" t="s">
        <v>158</v>
      </c>
      <c r="AC23" s="168">
        <f>IF(AB23="","",IF(AND(Y23="Fuerte",AB23="Directamente"),2,IF(AND(Y23="Fuerte",AB23="indirectamente"),1,IF(AND(Y23="Fuerte",AB23="No disminuye"),0,IF(AND(Y23="Moderado",AB23="Directamente"),1,IF(AND(Y23="Moderado",AB23="indirectamente"),0,IF(AND(Y23="Moderado",AB23="No disminuye"),0,0)))))))</f>
        <v>1</v>
      </c>
      <c r="AD23" s="168">
        <f>IF(AA23="","",IF((L23-AA23)&lt;=0,1,L23-AA23))</f>
        <v>2</v>
      </c>
      <c r="AE23" s="168" t="str">
        <f>IF(AD23=1,"Rara vez",IF(AD23=2,"Improbable",IF(AD23=3,"Posible",IF(AD23=4,"Probable",IF(AD23=5,"Casi seguro","")))))</f>
        <v>Improbable</v>
      </c>
      <c r="AF23" s="168">
        <f>IF(AC23="","",IF(AND(D23="Corrupción",(N23-AC23)&lt;=3),3,IF((N23-AC23)&lt;=1,1,N23-AC23)))</f>
        <v>1</v>
      </c>
      <c r="AG23" s="168" t="str">
        <f>IF(AF23=1,"Insignificante",IF(AF23=2,"Menor",IF(AF23=3,"Moderado",IF(AF23=4,"Mayor",IF(AF23=5,"Catastrófico","")))))</f>
        <v>Insignificante</v>
      </c>
      <c r="AH23" s="168">
        <f>IF(OR(AD23="",AF23=""),"",AD23*AF23)</f>
        <v>2</v>
      </c>
      <c r="AI23" s="222" t="str">
        <f>IF(AH23="","",IF(AH23&lt;=2,"BAJA",IF(AH23&lt;=6,"MODERADA",IF(AH23&lt;=12,"ALTA","EXTREMA"))))</f>
        <v>BAJA</v>
      </c>
      <c r="AJ23" s="168" t="str">
        <f>IF(AI23="","",IF(AI23="Baja","Asumir el Riesgo.",IF(AI23="Moderada","Reducir el Riesgo.",IF(AI23="Alta","Reducir el Riesgo, Evitar, Compartir o Transferir.",IF(AI23="Extrema","Reducir el Riesgo, Evitar o Compartir (Se requiere acción inmediata).","")))))</f>
        <v>Asumir el Riesgo.</v>
      </c>
      <c r="AK23" s="223" t="s">
        <v>680</v>
      </c>
      <c r="AL23" s="227" t="s">
        <v>681</v>
      </c>
      <c r="AM23" s="241">
        <v>1</v>
      </c>
      <c r="AN23" s="227" t="s">
        <v>682</v>
      </c>
      <c r="AO23" s="226">
        <v>44482</v>
      </c>
      <c r="AP23" s="226">
        <v>44846</v>
      </c>
      <c r="AQ23" s="220" t="s">
        <v>299</v>
      </c>
      <c r="AR23" s="279">
        <v>44712</v>
      </c>
      <c r="AS23" s="290" t="s">
        <v>720</v>
      </c>
      <c r="AT23" s="277">
        <v>1</v>
      </c>
      <c r="AU23" s="282">
        <f>IF(AT23="","",IF(OR(AM23=0,AM23="",AR23=""),"",(AT23*100%)/AM23))</f>
        <v>1</v>
      </c>
      <c r="AV23" s="284" t="str">
        <f>IF(AT23="","",IF(AR23&lt;&gt;AP23,IF(AU23=0%,"SIN INICIAR",IF(AU23=100%,"TERMINADA",IF(AU23&gt;0%,"EN PROCESO",IF(AU23&lt;0%,"INCUMPLIDA"))))))</f>
        <v>TERMINADA</v>
      </c>
      <c r="AW23" s="286" t="s">
        <v>771</v>
      </c>
      <c r="AX23" s="277" t="s">
        <v>717</v>
      </c>
    </row>
    <row r="24" spans="1:50" s="90" customFormat="1" ht="56.45" customHeight="1" x14ac:dyDescent="0.25">
      <c r="A24" s="118" t="s">
        <v>33</v>
      </c>
      <c r="B24" s="118" t="s">
        <v>49</v>
      </c>
      <c r="C24" s="223"/>
      <c r="D24" s="118" t="s">
        <v>21</v>
      </c>
      <c r="E24" s="118" t="s">
        <v>294</v>
      </c>
      <c r="F24" s="223"/>
      <c r="G24" s="223"/>
      <c r="H24" s="118" t="s">
        <v>29</v>
      </c>
      <c r="I24" s="173"/>
      <c r="J24" s="173"/>
      <c r="K24" s="223"/>
      <c r="L24" s="168"/>
      <c r="M24" s="223"/>
      <c r="N24" s="168"/>
      <c r="O24" s="168"/>
      <c r="P24" s="222"/>
      <c r="Q24" s="118" t="s">
        <v>270</v>
      </c>
      <c r="R24" s="116" t="str">
        <f>'[4]Anexo 2 - Controles (Gestión)'!M82</f>
        <v>Asignado</v>
      </c>
      <c r="S24" s="118" t="s">
        <v>37</v>
      </c>
      <c r="T24" s="116" t="str">
        <f t="shared" si="0"/>
        <v>Moderado</v>
      </c>
      <c r="U24" s="116">
        <f t="shared" si="1"/>
        <v>50</v>
      </c>
      <c r="V24" s="116" t="str">
        <f t="shared" si="2"/>
        <v>Si</v>
      </c>
      <c r="W24" s="86">
        <v>0.3</v>
      </c>
      <c r="X24" s="224"/>
      <c r="Y24" s="168"/>
      <c r="Z24" s="223"/>
      <c r="AA24" s="168"/>
      <c r="AB24" s="223"/>
      <c r="AC24" s="168"/>
      <c r="AD24" s="168"/>
      <c r="AE24" s="168"/>
      <c r="AF24" s="168"/>
      <c r="AG24" s="168"/>
      <c r="AH24" s="168"/>
      <c r="AI24" s="222"/>
      <c r="AJ24" s="168"/>
      <c r="AK24" s="223"/>
      <c r="AL24" s="227"/>
      <c r="AM24" s="243"/>
      <c r="AN24" s="227"/>
      <c r="AO24" s="226"/>
      <c r="AP24" s="226"/>
      <c r="AQ24" s="227"/>
      <c r="AR24" s="280"/>
      <c r="AS24" s="281"/>
      <c r="AT24" s="278"/>
      <c r="AU24" s="283"/>
      <c r="AV24" s="285"/>
      <c r="AW24" s="287"/>
      <c r="AX24" s="278"/>
    </row>
    <row r="25" spans="1:50" s="90" customFormat="1" ht="90.75" customHeight="1" x14ac:dyDescent="0.25">
      <c r="A25" s="118" t="s">
        <v>33</v>
      </c>
      <c r="B25" s="118" t="s">
        <v>49</v>
      </c>
      <c r="C25" s="223" t="s">
        <v>264</v>
      </c>
      <c r="D25" s="118" t="s">
        <v>21</v>
      </c>
      <c r="E25" s="118" t="s">
        <v>300</v>
      </c>
      <c r="F25" s="223" t="s">
        <v>301</v>
      </c>
      <c r="G25" s="223" t="s">
        <v>302</v>
      </c>
      <c r="H25" s="118" t="s">
        <v>29</v>
      </c>
      <c r="I25" s="223" t="s">
        <v>303</v>
      </c>
      <c r="J25" s="223" t="s">
        <v>304</v>
      </c>
      <c r="K25" s="223" t="s">
        <v>23</v>
      </c>
      <c r="L25" s="168">
        <f>IF(K25="Rara vez",1,IF(K25="Improbable",2,IF(K25="Posible",3,IF(K25="Probable",4,IF(K25="Casi seguro",5,"")))))</f>
        <v>1</v>
      </c>
      <c r="M25" s="223" t="s">
        <v>47</v>
      </c>
      <c r="N25" s="168">
        <f>IF(M25="Insignificante",1,IF(M25="Menor",2,IF(M25="Moderado",3,IF(M25="Mayor",4,IF(M25="Catastrófico",5,"")))))</f>
        <v>5</v>
      </c>
      <c r="O25" s="168">
        <f>IF(OR(L25="",N25=""),"",L25*N25)</f>
        <v>5</v>
      </c>
      <c r="P25" s="222" t="str">
        <f>IF(O25="","",IF(O25&lt;=2,"BAJA",IF(O25&lt;=6,"MODERADA",IF(O25&lt;=12,"ALTA","EXTREMA"))))</f>
        <v>MODERADA</v>
      </c>
      <c r="Q25" s="118" t="s">
        <v>305</v>
      </c>
      <c r="R25" s="116">
        <f>'[4]Anexo 2 - Controles (Gestión)'!E100</f>
        <v>0</v>
      </c>
      <c r="S25" s="118" t="s">
        <v>150</v>
      </c>
      <c r="T25" s="116" t="str">
        <f t="shared" si="0"/>
        <v>Moderado</v>
      </c>
      <c r="U25" s="116">
        <f t="shared" si="1"/>
        <v>50</v>
      </c>
      <c r="V25" s="116" t="str">
        <f t="shared" si="2"/>
        <v>Si</v>
      </c>
      <c r="W25" s="86">
        <v>0.7</v>
      </c>
      <c r="X25" s="224">
        <f>(U25*W25)+(U26*W26)</f>
        <v>50</v>
      </c>
      <c r="Y25" s="168" t="str">
        <f>IF(X25="","",IF(X25&lt;50,"Débil",IF(X25&lt;=99,"Moderado","Fuerte")))</f>
        <v>Moderado</v>
      </c>
      <c r="Z25" s="223" t="s">
        <v>158</v>
      </c>
      <c r="AA25" s="168">
        <f>IF(Z25="","",IF(AND(Y25="Fuerte",Z25="Directamente"),2,IF(AND(Y25="Moderado",Z25="Directamente"),1,0)))</f>
        <v>1</v>
      </c>
      <c r="AB25" s="223" t="s">
        <v>158</v>
      </c>
      <c r="AC25" s="168">
        <f>IF(AB25="","",IF(AND(Y25="Fuerte",AB25="Directamente"),2,IF(AND(Y25="Fuerte",AB25="indirectamente"),1,IF(AND(Y25="Fuerte",AB25="No disminuye"),0,IF(AND(Y25="Moderado",AB25="Directamente"),1,IF(AND(Y25="Moderado",AB25="indirectamente"),0,IF(AND(Y25="Moderado",AB25="No disminuye"),0,0)))))))</f>
        <v>1</v>
      </c>
      <c r="AD25" s="168">
        <f>IF(AA25="","",IF((L25-AA25)&lt;=0,1,L25-AA25))</f>
        <v>1</v>
      </c>
      <c r="AE25" s="168" t="str">
        <f>IF(AD25=1,"Rara vez",IF(AD25=2,"Improbable",IF(AD25=3,"Posible",IF(AD25=4,"Probable",IF(AD25=5,"Casi seguro","")))))</f>
        <v>Rara vez</v>
      </c>
      <c r="AF25" s="168">
        <f>IF(AC25="","",IF(AND(D25="Corrupción",(N25-AC25)&lt;=3),3,IF((N25-AC25)&lt;=1,1,N25-AC25)))</f>
        <v>4</v>
      </c>
      <c r="AG25" s="168" t="str">
        <f>IF(AF25=1,"Insignificante",IF(AF25=2,"Menor",IF(AF25=3,"Moderado",IF(AF25=4,"Mayor",IF(AF25=5,"Catastrófico","")))))</f>
        <v>Mayor</v>
      </c>
      <c r="AH25" s="168">
        <f>IF(OR(AD25="",AF25=""),"",AD25*AF25)</f>
        <v>4</v>
      </c>
      <c r="AI25" s="222" t="str">
        <f>IF(AH25="","",IF(AH25&lt;=2,"BAJA",IF(AH25&lt;=6,"MODERADA",IF(AH25&lt;=12,"ALTA","EXTREMA"))))</f>
        <v>MODERADA</v>
      </c>
      <c r="AJ25" s="168" t="str">
        <f>IF(AI25="","",IF(AI25="Baja","Asumir el Riesgo.",IF(AI25="Moderada","Reducir el Riesgo.",IF(AI25="Alta","Reducir el Riesgo, Evitar, Compartir o Transferir.",IF(AI25="Extrema","Reducir el Riesgo, Evitar o Compartir (Se requiere acción inmediata).","")))))</f>
        <v>Reducir el Riesgo.</v>
      </c>
      <c r="AK25" s="223" t="s">
        <v>306</v>
      </c>
      <c r="AL25" s="223" t="s">
        <v>307</v>
      </c>
      <c r="AM25" s="236">
        <v>3</v>
      </c>
      <c r="AN25" s="223" t="s">
        <v>308</v>
      </c>
      <c r="AO25" s="225">
        <v>44482</v>
      </c>
      <c r="AP25" s="225">
        <v>44846</v>
      </c>
      <c r="AQ25" s="223" t="s">
        <v>309</v>
      </c>
      <c r="AR25" s="279">
        <v>44712</v>
      </c>
      <c r="AS25" s="231" t="s">
        <v>721</v>
      </c>
      <c r="AT25" s="277">
        <v>0.5</v>
      </c>
      <c r="AU25" s="282">
        <f>IF(AT25="","",IF(OR(AM25=0,AM25="",AR25=""),"",(AT25*100%)/AM25))</f>
        <v>0.16666666666666666</v>
      </c>
      <c r="AV25" s="284" t="str">
        <f>IF(AT25="","",IF(AR25&lt;&gt;AP25,IF(AU25=0%,"SIN INICIAR",IF(AU25=100%,"TERMINADA",IF(AU25&gt;0%,"EN PROCESO",IF(AU25&lt;0%,"INCUMPLIDA"))))))</f>
        <v>EN PROCESO</v>
      </c>
      <c r="AW25" s="286" t="s">
        <v>772</v>
      </c>
      <c r="AX25" s="277" t="s">
        <v>717</v>
      </c>
    </row>
    <row r="26" spans="1:50" s="90" customFormat="1" ht="41.45" customHeight="1" x14ac:dyDescent="0.25">
      <c r="A26" s="118" t="s">
        <v>33</v>
      </c>
      <c r="B26" s="118" t="s">
        <v>49</v>
      </c>
      <c r="C26" s="223"/>
      <c r="D26" s="118" t="s">
        <v>21</v>
      </c>
      <c r="E26" s="118" t="s">
        <v>300</v>
      </c>
      <c r="F26" s="223"/>
      <c r="G26" s="223"/>
      <c r="H26" s="118" t="s">
        <v>29</v>
      </c>
      <c r="I26" s="223"/>
      <c r="J26" s="223"/>
      <c r="K26" s="223"/>
      <c r="L26" s="168"/>
      <c r="M26" s="223"/>
      <c r="N26" s="168"/>
      <c r="O26" s="168"/>
      <c r="P26" s="222"/>
      <c r="Q26" s="118" t="s">
        <v>310</v>
      </c>
      <c r="R26" s="116">
        <f>'[4]Anexo 2 - Controles (Gestión)'!M100</f>
        <v>0</v>
      </c>
      <c r="S26" s="118" t="s">
        <v>37</v>
      </c>
      <c r="T26" s="116" t="str">
        <f t="shared" si="0"/>
        <v>Moderado</v>
      </c>
      <c r="U26" s="116">
        <f t="shared" si="1"/>
        <v>50</v>
      </c>
      <c r="V26" s="116" t="str">
        <f t="shared" si="2"/>
        <v>Si</v>
      </c>
      <c r="W26" s="86">
        <v>0.3</v>
      </c>
      <c r="X26" s="224"/>
      <c r="Y26" s="168"/>
      <c r="Z26" s="223"/>
      <c r="AA26" s="168"/>
      <c r="AB26" s="223"/>
      <c r="AC26" s="168"/>
      <c r="AD26" s="168"/>
      <c r="AE26" s="168"/>
      <c r="AF26" s="168"/>
      <c r="AG26" s="168"/>
      <c r="AH26" s="168"/>
      <c r="AI26" s="222"/>
      <c r="AJ26" s="168"/>
      <c r="AK26" s="223"/>
      <c r="AL26" s="223"/>
      <c r="AM26" s="237"/>
      <c r="AN26" s="223"/>
      <c r="AO26" s="225"/>
      <c r="AP26" s="225"/>
      <c r="AQ26" s="223"/>
      <c r="AR26" s="280"/>
      <c r="AS26" s="281"/>
      <c r="AT26" s="278"/>
      <c r="AU26" s="283"/>
      <c r="AV26" s="285"/>
      <c r="AW26" s="287"/>
      <c r="AX26" s="278"/>
    </row>
    <row r="27" spans="1:50" s="90" customFormat="1" ht="115.5" x14ac:dyDescent="0.25">
      <c r="A27" s="118" t="s">
        <v>33</v>
      </c>
      <c r="B27" s="118" t="s">
        <v>311</v>
      </c>
      <c r="C27" s="223" t="s">
        <v>312</v>
      </c>
      <c r="D27" s="118" t="s">
        <v>21</v>
      </c>
      <c r="E27" s="118" t="s">
        <v>313</v>
      </c>
      <c r="F27" s="221" t="s">
        <v>314</v>
      </c>
      <c r="G27" s="221" t="s">
        <v>315</v>
      </c>
      <c r="H27" s="118" t="s">
        <v>19</v>
      </c>
      <c r="I27" s="221" t="s">
        <v>316</v>
      </c>
      <c r="J27" s="221" t="s">
        <v>317</v>
      </c>
      <c r="K27" s="118" t="s">
        <v>36</v>
      </c>
      <c r="L27" s="116">
        <f>IF(K27="Rara vez",1,IF(K27="Improbable",2,IF(K27="Posible",3,IF(K27="Probable",4,IF(K27="Casi seguro",5,"")))))</f>
        <v>3</v>
      </c>
      <c r="M27" s="118" t="s">
        <v>37</v>
      </c>
      <c r="N27" s="116">
        <f>IF(M27="Insignificante",1,IF(M27="Menor",2,IF(M27="Moderado",3,IF(M27="Mayor",4,IF(M27="Catastrófico",5,"")))))</f>
        <v>3</v>
      </c>
      <c r="O27" s="116">
        <f>IF(OR(L27="",N27=""),"",L27*N27)</f>
        <v>9</v>
      </c>
      <c r="P27" s="222" t="str">
        <f>IF(O27="","",IF(O27&lt;=2,"BAJA",IF(O27&lt;=6,"MODERADA",IF(O27&lt;=12,"ALTA","EXTREMA"))))</f>
        <v>ALTA</v>
      </c>
      <c r="Q27" s="121" t="s">
        <v>318</v>
      </c>
      <c r="R27" s="116" t="str">
        <f>'[5]Anexo 2 - Controles (Gestión)'!E361</f>
        <v>Fuerte</v>
      </c>
      <c r="S27" s="118" t="s">
        <v>150</v>
      </c>
      <c r="T27" s="116" t="str">
        <f t="shared" si="0"/>
        <v>Fuerte</v>
      </c>
      <c r="U27" s="116">
        <f t="shared" si="1"/>
        <v>100</v>
      </c>
      <c r="V27" s="116" t="str">
        <f t="shared" si="2"/>
        <v>No</v>
      </c>
      <c r="W27" s="86">
        <v>0.4</v>
      </c>
      <c r="X27" s="116">
        <f>+(U27*W27)+(U28*W28)+(U29*W29)+(U30*W30)</f>
        <v>90</v>
      </c>
      <c r="Y27" s="116" t="str">
        <f>IF(X27="","",IF(X27&lt;50,"Débil",IF(X27&lt;=99,"Moderado","Fuerte")))</f>
        <v>Moderado</v>
      </c>
      <c r="Z27" s="118" t="s">
        <v>158</v>
      </c>
      <c r="AA27" s="116">
        <f>IF(Z27="","",IF(AND(Y27="Fuerte",Z27="Directamente"),2,IF(AND(Y27="Moderado",Z27="Directamente"),1,0)))</f>
        <v>1</v>
      </c>
      <c r="AB27" s="118" t="s">
        <v>158</v>
      </c>
      <c r="AC27" s="116">
        <f>IF(AB27="","",IF(AND(Y27="Fuerte",AB27="Directamente"),2,IF(AND(Y27="Fuerte",AB27="indirectamente"),1,IF(AND(Y27="Fuerte",AB27="No disminuye"),0,IF(AND(Y27="Moderado",AB27="Directamente"),1,IF(AND(Y27="Moderado",AB27="indirectamente"),0,IF(AND(Y27="Moderado",AB27="No disminuye"),0,0)))))))</f>
        <v>1</v>
      </c>
      <c r="AD27" s="116">
        <f>IF(AA27="","",IF((L27-AA27)&lt;=0,1,L27-AA27))</f>
        <v>2</v>
      </c>
      <c r="AE27" s="116" t="str">
        <f>IF(AD27=1,"Rara vez",IF(AD27=2,"Improbable",IF(AD27=3,"Posible",IF(AD27=4,"Probable",IF(AD27=5,"Casi seguro","")))))</f>
        <v>Improbable</v>
      </c>
      <c r="AF27" s="116">
        <f>IF(AC27="","",IF(AND(D27="Corrupción",(N27-AC27)&lt;=3),3,IF((N27-AC27)&lt;=1,1,N27-AC27)))</f>
        <v>2</v>
      </c>
      <c r="AG27" s="116" t="str">
        <f>IF(AF27=1,"Insignificante",IF(AF27=2,"Menor",IF(AF27=3,"Moderado",IF(AF27=4,"Mayor",IF(AF27=5,"Catastrófico","")))))</f>
        <v>Menor</v>
      </c>
      <c r="AH27" s="116">
        <f>IF(OR(AD27="",AF27=""),"",AD27*AF27)</f>
        <v>4</v>
      </c>
      <c r="AI27" s="222" t="str">
        <f>IF(AH27="","",IF(AH27&lt;=2,"BAJA",IF(AH27&lt;=6,"MODERADA",IF(AH27&lt;=12,"ALTA","EXTREMA"))))</f>
        <v>MODERADA</v>
      </c>
      <c r="AJ27" s="168" t="str">
        <f>IF(AI27="","",IF(AI27="Baja","Asumir el Riesgo.",IF(AI27="Moderada","Reducir el Riesgo.",IF(AI27="Alta","Reducir el Riesgo, Evitar, Compartir o Transferir.",IF(AI27="Extrema","Reducir el Riesgo, Evitar o Compartir (Se requiere acción inmediata).","")))))</f>
        <v>Reducir el Riesgo.</v>
      </c>
      <c r="AK27" s="121" t="s">
        <v>319</v>
      </c>
      <c r="AL27" s="121" t="s">
        <v>320</v>
      </c>
      <c r="AM27" s="121">
        <v>4</v>
      </c>
      <c r="AN27" s="121" t="s">
        <v>321</v>
      </c>
      <c r="AO27" s="123">
        <v>44409</v>
      </c>
      <c r="AP27" s="123">
        <v>44774</v>
      </c>
      <c r="AQ27" s="121" t="s">
        <v>322</v>
      </c>
      <c r="AR27" s="78">
        <v>44712</v>
      </c>
      <c r="AS27" s="131" t="s">
        <v>711</v>
      </c>
      <c r="AT27" s="96">
        <v>3</v>
      </c>
      <c r="AU27" s="99">
        <f>IF(AT27="","",IF(OR(AM27=0,AM27="",AR27=""),"",(AT27*100%)/AM27))</f>
        <v>0.75</v>
      </c>
      <c r="AV27" s="97" t="str">
        <f>IF(AT27="","",IF(AR27&lt;&gt;AP27,IF(AU27=0%,"SIN INICIAR",IF(AU27=100%,"TERMINADA",IF(AU27&gt;0%,"EN PROCESO",IF(AU27&lt;=0%,"INCUMPLIDA"))))))</f>
        <v>EN PROCESO</v>
      </c>
      <c r="AW27" s="144" t="s">
        <v>773</v>
      </c>
      <c r="AX27" s="96" t="s">
        <v>697</v>
      </c>
    </row>
    <row r="28" spans="1:50" s="90" customFormat="1" ht="109.9" customHeight="1" x14ac:dyDescent="0.25">
      <c r="A28" s="118" t="s">
        <v>33</v>
      </c>
      <c r="B28" s="118" t="s">
        <v>311</v>
      </c>
      <c r="C28" s="223"/>
      <c r="D28" s="118" t="s">
        <v>21</v>
      </c>
      <c r="E28" s="118" t="s">
        <v>313</v>
      </c>
      <c r="F28" s="221"/>
      <c r="G28" s="221"/>
      <c r="H28" s="118" t="s">
        <v>19</v>
      </c>
      <c r="I28" s="230"/>
      <c r="J28" s="230"/>
      <c r="K28" s="223"/>
      <c r="L28" s="168"/>
      <c r="M28" s="223"/>
      <c r="N28" s="168"/>
      <c r="O28" s="168"/>
      <c r="P28" s="222"/>
      <c r="Q28" s="121" t="s">
        <v>323</v>
      </c>
      <c r="R28" s="116" t="str">
        <f>'[5]Anexo 2 - Controles (Gestión)'!M361</f>
        <v>Fuerte</v>
      </c>
      <c r="S28" s="118" t="s">
        <v>150</v>
      </c>
      <c r="T28" s="116" t="str">
        <f t="shared" si="0"/>
        <v>Fuerte</v>
      </c>
      <c r="U28" s="116">
        <f t="shared" si="1"/>
        <v>100</v>
      </c>
      <c r="V28" s="116" t="str">
        <f t="shared" si="2"/>
        <v>No</v>
      </c>
      <c r="W28" s="86">
        <v>0.4</v>
      </c>
      <c r="X28" s="168"/>
      <c r="Y28" s="168"/>
      <c r="Z28" s="223"/>
      <c r="AA28" s="168"/>
      <c r="AB28" s="223"/>
      <c r="AC28" s="168"/>
      <c r="AD28" s="168"/>
      <c r="AE28" s="168"/>
      <c r="AF28" s="168"/>
      <c r="AG28" s="168"/>
      <c r="AH28" s="168"/>
      <c r="AI28" s="222"/>
      <c r="AJ28" s="168"/>
      <c r="AK28" s="221" t="s">
        <v>324</v>
      </c>
      <c r="AL28" s="221" t="s">
        <v>325</v>
      </c>
      <c r="AM28" s="314">
        <v>4</v>
      </c>
      <c r="AN28" s="221" t="s">
        <v>321</v>
      </c>
      <c r="AO28" s="229">
        <v>44409</v>
      </c>
      <c r="AP28" s="229">
        <v>44774</v>
      </c>
      <c r="AQ28" s="223" t="s">
        <v>326</v>
      </c>
      <c r="AR28" s="279">
        <v>44712</v>
      </c>
      <c r="AS28" s="231" t="s">
        <v>712</v>
      </c>
      <c r="AT28" s="277">
        <v>0.3</v>
      </c>
      <c r="AU28" s="282">
        <f>IF(AT28="","",IF(OR(AM28=0,AM28="",AR28=""),"",(AT28*100%)/AM28))</f>
        <v>7.4999999999999997E-2</v>
      </c>
      <c r="AV28" s="284" t="str">
        <f>IF(AT28="","",IF(AR28&lt;&gt;AP28,IF(AU28=0%,"SIN INICIAR",IF(AU28=100%,"TERMINADA",IF(AU28&gt;0%,"EN PROCESO",IF(AU28&lt;=0%,"INCUMPLIDA"))))))</f>
        <v>EN PROCESO</v>
      </c>
      <c r="AW28" s="291" t="s">
        <v>774</v>
      </c>
      <c r="AX28" s="277" t="s">
        <v>697</v>
      </c>
    </row>
    <row r="29" spans="1:50" s="90" customFormat="1" ht="40.9" customHeight="1" x14ac:dyDescent="0.25">
      <c r="A29" s="118" t="s">
        <v>33</v>
      </c>
      <c r="B29" s="118" t="s">
        <v>311</v>
      </c>
      <c r="C29" s="223"/>
      <c r="D29" s="118" t="s">
        <v>21</v>
      </c>
      <c r="E29" s="118" t="s">
        <v>313</v>
      </c>
      <c r="F29" s="221"/>
      <c r="G29" s="221"/>
      <c r="H29" s="118" t="s">
        <v>19</v>
      </c>
      <c r="I29" s="230"/>
      <c r="J29" s="230"/>
      <c r="K29" s="223"/>
      <c r="L29" s="168"/>
      <c r="M29" s="223"/>
      <c r="N29" s="168"/>
      <c r="O29" s="168"/>
      <c r="P29" s="222"/>
      <c r="Q29" s="121" t="s">
        <v>327</v>
      </c>
      <c r="R29" s="116" t="str">
        <f>'[5]Anexo 2 - Controles (Gestión)'!U361</f>
        <v>Fuerte</v>
      </c>
      <c r="S29" s="118" t="s">
        <v>37</v>
      </c>
      <c r="T29" s="116" t="str">
        <f t="shared" si="0"/>
        <v>Moderado</v>
      </c>
      <c r="U29" s="116">
        <f t="shared" si="1"/>
        <v>50</v>
      </c>
      <c r="V29" s="116" t="str">
        <f t="shared" si="2"/>
        <v>Si</v>
      </c>
      <c r="W29" s="86">
        <v>0.1</v>
      </c>
      <c r="X29" s="168"/>
      <c r="Y29" s="168"/>
      <c r="Z29" s="223"/>
      <c r="AA29" s="168"/>
      <c r="AB29" s="223"/>
      <c r="AC29" s="168"/>
      <c r="AD29" s="168"/>
      <c r="AE29" s="168"/>
      <c r="AF29" s="168"/>
      <c r="AG29" s="168"/>
      <c r="AH29" s="168"/>
      <c r="AI29" s="222"/>
      <c r="AJ29" s="168"/>
      <c r="AK29" s="221"/>
      <c r="AL29" s="221"/>
      <c r="AM29" s="315"/>
      <c r="AN29" s="221"/>
      <c r="AO29" s="229"/>
      <c r="AP29" s="229"/>
      <c r="AQ29" s="223"/>
      <c r="AR29" s="295"/>
      <c r="AS29" s="296"/>
      <c r="AT29" s="294"/>
      <c r="AU29" s="297"/>
      <c r="AV29" s="298"/>
      <c r="AW29" s="292"/>
      <c r="AX29" s="294"/>
    </row>
    <row r="30" spans="1:50" s="90" customFormat="1" ht="40.9" customHeight="1" x14ac:dyDescent="0.25">
      <c r="A30" s="118" t="s">
        <v>33</v>
      </c>
      <c r="B30" s="118" t="s">
        <v>311</v>
      </c>
      <c r="C30" s="223"/>
      <c r="D30" s="118" t="s">
        <v>21</v>
      </c>
      <c r="E30" s="118" t="s">
        <v>313</v>
      </c>
      <c r="F30" s="221"/>
      <c r="G30" s="221"/>
      <c r="H30" s="118" t="s">
        <v>19</v>
      </c>
      <c r="I30" s="230"/>
      <c r="J30" s="230"/>
      <c r="K30" s="223"/>
      <c r="L30" s="168"/>
      <c r="M30" s="223"/>
      <c r="N30" s="168"/>
      <c r="O30" s="168"/>
      <c r="P30" s="222"/>
      <c r="Q30" s="121" t="s">
        <v>328</v>
      </c>
      <c r="R30" s="116">
        <f>'[5]Anexo 2 - Controles (Gestión)'!AC361</f>
        <v>0</v>
      </c>
      <c r="S30" s="118" t="s">
        <v>150</v>
      </c>
      <c r="T30" s="116" t="str">
        <f t="shared" si="0"/>
        <v>Moderado</v>
      </c>
      <c r="U30" s="116">
        <f t="shared" si="1"/>
        <v>50</v>
      </c>
      <c r="V30" s="116" t="str">
        <f t="shared" si="2"/>
        <v>Si</v>
      </c>
      <c r="W30" s="86">
        <v>0.1</v>
      </c>
      <c r="X30" s="168"/>
      <c r="Y30" s="168"/>
      <c r="Z30" s="223"/>
      <c r="AA30" s="168"/>
      <c r="AB30" s="223"/>
      <c r="AC30" s="168"/>
      <c r="AD30" s="168"/>
      <c r="AE30" s="168"/>
      <c r="AF30" s="168"/>
      <c r="AG30" s="168"/>
      <c r="AH30" s="168"/>
      <c r="AI30" s="222"/>
      <c r="AJ30" s="168"/>
      <c r="AK30" s="221"/>
      <c r="AL30" s="221"/>
      <c r="AM30" s="316"/>
      <c r="AN30" s="221"/>
      <c r="AO30" s="229"/>
      <c r="AP30" s="229"/>
      <c r="AQ30" s="223"/>
      <c r="AR30" s="280"/>
      <c r="AS30" s="232"/>
      <c r="AT30" s="278"/>
      <c r="AU30" s="283"/>
      <c r="AV30" s="285"/>
      <c r="AW30" s="293"/>
      <c r="AX30" s="278"/>
    </row>
    <row r="31" spans="1:50" s="90" customFormat="1" ht="105" x14ac:dyDescent="0.25">
      <c r="A31" s="118" t="s">
        <v>33</v>
      </c>
      <c r="B31" s="118" t="s">
        <v>311</v>
      </c>
      <c r="C31" s="223" t="s">
        <v>312</v>
      </c>
      <c r="D31" s="118" t="s">
        <v>21</v>
      </c>
      <c r="E31" s="118" t="s">
        <v>329</v>
      </c>
      <c r="F31" s="230" t="s">
        <v>330</v>
      </c>
      <c r="G31" s="221" t="s">
        <v>331</v>
      </c>
      <c r="H31" s="121" t="s">
        <v>73</v>
      </c>
      <c r="I31" s="221" t="s">
        <v>332</v>
      </c>
      <c r="J31" s="221" t="s">
        <v>333</v>
      </c>
      <c r="K31" s="223" t="s">
        <v>41</v>
      </c>
      <c r="L31" s="168">
        <f>IF(K31="Rara vez",1,IF(K31="Improbable",2,IF(K31="Posible",3,IF(K31="Probable",4,IF(K31="Casi seguro",5,"")))))</f>
        <v>4</v>
      </c>
      <c r="M31" s="223" t="s">
        <v>83</v>
      </c>
      <c r="N31" s="168">
        <f>IF(M31="Insignificante",1,IF(M31="Menor",2,IF(M31="Moderado",3,IF(M31="Mayor",4,IF(M31="Catastrófico",5,"")))))</f>
        <v>2</v>
      </c>
      <c r="O31" s="168">
        <f>IF(OR(L31="",N31=""),"",L31*N31)</f>
        <v>8</v>
      </c>
      <c r="P31" s="222" t="str">
        <f>IF(O31="","",IF(O31&lt;=2,"BAJA",IF(O31&lt;=6,"MODERADA",IF(O31&lt;=12,"ALTA","EXTREMA"))))</f>
        <v>ALTA</v>
      </c>
      <c r="Q31" s="121" t="s">
        <v>334</v>
      </c>
      <c r="R31" s="116" t="str">
        <f>'[5]Anexo 2 - Controles (Gestión)'!E379</f>
        <v>Fuerte</v>
      </c>
      <c r="S31" s="118" t="s">
        <v>37</v>
      </c>
      <c r="T31" s="116" t="str">
        <f t="shared" si="0"/>
        <v>Moderado</v>
      </c>
      <c r="U31" s="116">
        <f t="shared" si="1"/>
        <v>50</v>
      </c>
      <c r="V31" s="116" t="str">
        <f t="shared" si="2"/>
        <v>Si</v>
      </c>
      <c r="W31" s="86">
        <v>0.4</v>
      </c>
      <c r="X31" s="228">
        <f>((U31*W31)+(U32*W32)+(U33*W33))</f>
        <v>65</v>
      </c>
      <c r="Y31" s="168" t="str">
        <f>IF(X31="","",IF(X31&lt;50,"Débil",IF(X31&lt;=99,"Moderado","Fuerte")))</f>
        <v>Moderado</v>
      </c>
      <c r="Z31" s="223" t="s">
        <v>158</v>
      </c>
      <c r="AA31" s="168">
        <f>IF(Z31="","",IF(AND(Y31="Fuerte",Z31="Directamente"),2,IF(AND(Y31="Moderado",Z31="Directamente"),1,0)))</f>
        <v>1</v>
      </c>
      <c r="AB31" s="223" t="s">
        <v>158</v>
      </c>
      <c r="AC31" s="168">
        <f>IF(AB31="","",IF(AND(Y31="Fuerte",AB31="Directamente"),2,IF(AND(Y31="Fuerte",AB31="indirectamente"),1,IF(AND(Y31="Fuerte",AB31="No disminuye"),0,IF(AND(Y31="Moderado",AB31="Directamente"),1,IF(AND(Y31="Moderado",AB31="indirectamente"),0,IF(AND(Y31="Moderado",AB31="No disminuye"),0,0)))))))</f>
        <v>1</v>
      </c>
      <c r="AD31" s="168">
        <f>IF(AA31="","",IF((L31-AA31)&lt;=0,1,L31-AA31))</f>
        <v>3</v>
      </c>
      <c r="AE31" s="168" t="str">
        <f>IF(AD31=1,"Rara vez",IF(AD31=2,"Improbable",IF(AD31=3,"Posible",IF(AD31=4,"Probable",IF(AD31=5,"Casi seguro","")))))</f>
        <v>Posible</v>
      </c>
      <c r="AF31" s="168">
        <f>IF(AC31="","",IF(AND(D31="Corrupción",(N31-AC31)&lt;=3),3,IF((N31-AC31)&lt;=1,1,N31-AC31)))</f>
        <v>1</v>
      </c>
      <c r="AG31" s="168" t="str">
        <f>IF(AF31=1,"Insignificante",IF(AF31=2,"Menor",IF(AF31=3,"Moderado",IF(AF31=4,"Mayor",IF(AF31=5,"Catastrófico","")))))</f>
        <v>Insignificante</v>
      </c>
      <c r="AH31" s="168">
        <f>IF(OR(AD31="",AF31=""),"",AD31*AF31)</f>
        <v>3</v>
      </c>
      <c r="AI31" s="222" t="str">
        <f>IF(AH31="","",IF(AH31&lt;=2,"BAJA",IF(AH31&lt;=6,"MODERADA",IF(AH31&lt;=12,"ALTA","EXTREMA"))))</f>
        <v>MODERADA</v>
      </c>
      <c r="AJ31" s="168" t="str">
        <f>IF(AI31="","",IF(AI31="Baja","Asumir el Riesgo.",IF(AI31="Moderada","Reducir el Riesgo.",IF(AI31="Alta","Reducir el Riesgo, Evitar, Compartir o Transferir.",IF(AI31="Extrema","Reducir el Riesgo, Evitar o Compartir (Se requiere acción inmediata).","")))))</f>
        <v>Reducir el Riesgo.</v>
      </c>
      <c r="AK31" s="121" t="s">
        <v>335</v>
      </c>
      <c r="AL31" s="121" t="s">
        <v>336</v>
      </c>
      <c r="AM31" s="121">
        <v>1</v>
      </c>
      <c r="AN31" s="121" t="s">
        <v>321</v>
      </c>
      <c r="AO31" s="123">
        <v>44409</v>
      </c>
      <c r="AP31" s="123">
        <v>44774</v>
      </c>
      <c r="AQ31" s="118" t="s">
        <v>337</v>
      </c>
      <c r="AR31" s="78">
        <v>44712</v>
      </c>
      <c r="AS31" s="127" t="s">
        <v>713</v>
      </c>
      <c r="AT31" s="96">
        <v>0.3</v>
      </c>
      <c r="AU31" s="99">
        <f>IF(AT31="","",IF(OR(AM31=0,AM31="",AR31=""),"",(AT31*100%)/AM31))</f>
        <v>0.3</v>
      </c>
      <c r="AV31" s="97" t="str">
        <f>IF(AT31="","",IF(AR31&lt;&gt;AP31,IF(AU31=0%,"SIN INICIAR",IF(AU31=100%,"TERMINADA",IF(AU31&gt;0%,"EN PROCESO",IF(AU31&lt;=0%,"INCUMPLIDA"))))))</f>
        <v>EN PROCESO</v>
      </c>
      <c r="AW31" s="145" t="s">
        <v>775</v>
      </c>
      <c r="AX31" s="96" t="s">
        <v>697</v>
      </c>
    </row>
    <row r="32" spans="1:50" s="90" customFormat="1" ht="106.15" customHeight="1" x14ac:dyDescent="0.25">
      <c r="A32" s="118" t="s">
        <v>33</v>
      </c>
      <c r="B32" s="118" t="s">
        <v>311</v>
      </c>
      <c r="C32" s="223"/>
      <c r="D32" s="118" t="s">
        <v>21</v>
      </c>
      <c r="E32" s="118" t="s">
        <v>329</v>
      </c>
      <c r="F32" s="230"/>
      <c r="G32" s="230"/>
      <c r="H32" s="121" t="s">
        <v>73</v>
      </c>
      <c r="I32" s="230"/>
      <c r="J32" s="230"/>
      <c r="K32" s="223"/>
      <c r="L32" s="168"/>
      <c r="M32" s="223"/>
      <c r="N32" s="168"/>
      <c r="O32" s="168"/>
      <c r="P32" s="222"/>
      <c r="Q32" s="121" t="s">
        <v>338</v>
      </c>
      <c r="R32" s="116" t="str">
        <f>'[5]Anexo 2 - Controles (Gestión)'!M379</f>
        <v>Fuerte</v>
      </c>
      <c r="S32" s="118" t="s">
        <v>150</v>
      </c>
      <c r="T32" s="116" t="str">
        <f t="shared" si="0"/>
        <v>Fuerte</v>
      </c>
      <c r="U32" s="116">
        <f t="shared" si="1"/>
        <v>100</v>
      </c>
      <c r="V32" s="116" t="str">
        <f t="shared" si="2"/>
        <v>No</v>
      </c>
      <c r="W32" s="86">
        <v>0.3</v>
      </c>
      <c r="X32" s="228"/>
      <c r="Y32" s="168"/>
      <c r="Z32" s="223"/>
      <c r="AA32" s="168"/>
      <c r="AB32" s="223"/>
      <c r="AC32" s="168"/>
      <c r="AD32" s="168"/>
      <c r="AE32" s="168"/>
      <c r="AF32" s="168"/>
      <c r="AG32" s="168"/>
      <c r="AH32" s="168"/>
      <c r="AI32" s="222"/>
      <c r="AJ32" s="168"/>
      <c r="AK32" s="221" t="s">
        <v>339</v>
      </c>
      <c r="AL32" s="221" t="s">
        <v>320</v>
      </c>
      <c r="AM32" s="314">
        <v>3</v>
      </c>
      <c r="AN32" s="221" t="s">
        <v>321</v>
      </c>
      <c r="AO32" s="229">
        <v>44409</v>
      </c>
      <c r="AP32" s="229">
        <v>44774</v>
      </c>
      <c r="AQ32" s="223" t="s">
        <v>340</v>
      </c>
      <c r="AR32" s="279">
        <v>44712</v>
      </c>
      <c r="AS32" s="290" t="s">
        <v>714</v>
      </c>
      <c r="AT32" s="277">
        <v>3</v>
      </c>
      <c r="AU32" s="282">
        <f>IF(AT32="","",IF(OR(AM32=0,AM32="",AR32=""),"",(AT32*100%)/AM32))</f>
        <v>1</v>
      </c>
      <c r="AV32" s="284" t="str">
        <f>IF(AT32="","",IF(AR32&lt;&gt;AP32,IF(AU32=0%,"SIN INICIAR",IF(AU32=100%,"TERMINADA",IF(AU32&gt;0%,"EN PROCESO",IF(AU32&lt;0%,"INCUMPLIDA"))))))</f>
        <v>TERMINADA</v>
      </c>
      <c r="AW32" s="291" t="s">
        <v>776</v>
      </c>
      <c r="AX32" s="277" t="s">
        <v>697</v>
      </c>
    </row>
    <row r="33" spans="1:50" s="90" customFormat="1" ht="40.9" customHeight="1" x14ac:dyDescent="0.25">
      <c r="A33" s="118" t="s">
        <v>33</v>
      </c>
      <c r="B33" s="118" t="s">
        <v>311</v>
      </c>
      <c r="C33" s="223"/>
      <c r="D33" s="118" t="s">
        <v>21</v>
      </c>
      <c r="E33" s="118" t="s">
        <v>329</v>
      </c>
      <c r="F33" s="230"/>
      <c r="G33" s="230"/>
      <c r="H33" s="121" t="s">
        <v>73</v>
      </c>
      <c r="I33" s="230"/>
      <c r="J33" s="230"/>
      <c r="K33" s="223"/>
      <c r="L33" s="168"/>
      <c r="M33" s="223"/>
      <c r="N33" s="168"/>
      <c r="O33" s="168"/>
      <c r="P33" s="222"/>
      <c r="Q33" s="121" t="s">
        <v>341</v>
      </c>
      <c r="R33" s="116">
        <f>'[5]Anexo 2 - Controles (Gestión)'!U379</f>
        <v>0</v>
      </c>
      <c r="S33" s="118" t="s">
        <v>150</v>
      </c>
      <c r="T33" s="116" t="str">
        <f t="shared" si="0"/>
        <v>Moderado</v>
      </c>
      <c r="U33" s="116">
        <f t="shared" si="1"/>
        <v>50</v>
      </c>
      <c r="V33" s="116" t="str">
        <f t="shared" si="2"/>
        <v>Si</v>
      </c>
      <c r="W33" s="86">
        <v>0.3</v>
      </c>
      <c r="X33" s="228"/>
      <c r="Y33" s="168"/>
      <c r="Z33" s="223"/>
      <c r="AA33" s="168"/>
      <c r="AB33" s="223"/>
      <c r="AC33" s="168"/>
      <c r="AD33" s="168"/>
      <c r="AE33" s="168"/>
      <c r="AF33" s="168"/>
      <c r="AG33" s="168"/>
      <c r="AH33" s="168"/>
      <c r="AI33" s="222"/>
      <c r="AJ33" s="168"/>
      <c r="AK33" s="221"/>
      <c r="AL33" s="221"/>
      <c r="AM33" s="316"/>
      <c r="AN33" s="221"/>
      <c r="AO33" s="229"/>
      <c r="AP33" s="229"/>
      <c r="AQ33" s="223"/>
      <c r="AR33" s="280"/>
      <c r="AS33" s="281"/>
      <c r="AT33" s="278"/>
      <c r="AU33" s="283"/>
      <c r="AV33" s="285"/>
      <c r="AW33" s="293"/>
      <c r="AX33" s="278"/>
    </row>
    <row r="34" spans="1:50" s="90" customFormat="1" ht="120" customHeight="1" x14ac:dyDescent="0.25">
      <c r="A34" s="118" t="s">
        <v>33</v>
      </c>
      <c r="B34" s="118" t="s">
        <v>311</v>
      </c>
      <c r="C34" s="223" t="s">
        <v>312</v>
      </c>
      <c r="D34" s="118" t="s">
        <v>21</v>
      </c>
      <c r="E34" s="118" t="s">
        <v>342</v>
      </c>
      <c r="F34" s="221" t="s">
        <v>343</v>
      </c>
      <c r="G34" s="221" t="s">
        <v>344</v>
      </c>
      <c r="H34" s="121" t="s">
        <v>73</v>
      </c>
      <c r="I34" s="221" t="s">
        <v>345</v>
      </c>
      <c r="J34" s="221" t="s">
        <v>346</v>
      </c>
      <c r="K34" s="236" t="s">
        <v>41</v>
      </c>
      <c r="L34" s="245">
        <f>IF(K34="Rara vez",1,IF(K34="Improbable",2,IF(K34="Posible",3,IF(K34="Probable",4,IF(K34="Casi seguro",5,"")))))</f>
        <v>4</v>
      </c>
      <c r="M34" s="236" t="s">
        <v>37</v>
      </c>
      <c r="N34" s="245">
        <f>IF(M34="Insignificante",1,IF(M34="Menor",2,IF(M34="Moderado",3,IF(M34="Mayor",4,IF(M34="Catastrófico",5,"")))))</f>
        <v>3</v>
      </c>
      <c r="O34" s="245">
        <f>IF(OR(L34="",N34=""),"",L34*N34)</f>
        <v>12</v>
      </c>
      <c r="P34" s="233" t="str">
        <f>IF(O34="","",IF(O34&lt;=2,"BAJA",IF(O34&lt;=6,"MODERADA",IF(O34&lt;=12,"ALTA","EXTREMA"))))</f>
        <v>ALTA</v>
      </c>
      <c r="Q34" s="121" t="s">
        <v>347</v>
      </c>
      <c r="R34" s="116" t="str">
        <f>'[5]Anexo 2 - Controles (Gestión)'!E397</f>
        <v>Moderado</v>
      </c>
      <c r="S34" s="118" t="s">
        <v>150</v>
      </c>
      <c r="T34" s="116" t="str">
        <f t="shared" si="0"/>
        <v>Moderado</v>
      </c>
      <c r="U34" s="116">
        <f t="shared" si="1"/>
        <v>50</v>
      </c>
      <c r="V34" s="116" t="str">
        <f t="shared" si="2"/>
        <v>Si</v>
      </c>
      <c r="W34" s="86">
        <v>0.4</v>
      </c>
      <c r="X34" s="308">
        <f>(U34*W34)+(U35*W35)</f>
        <v>80</v>
      </c>
      <c r="Y34" s="245" t="str">
        <f>IF(X34="","",IF(X34&lt;50,"Débil",IF(X34&lt;=99,"Moderado","Fuerte")))</f>
        <v>Moderado</v>
      </c>
      <c r="Z34" s="236" t="s">
        <v>158</v>
      </c>
      <c r="AA34" s="245">
        <f>IF(Z34="","",IF(AND(Y34="Fuerte",Z34="Directamente"),2,IF(AND(Y34="Moderado",Z34="Directamente"),1,0)))</f>
        <v>1</v>
      </c>
      <c r="AB34" s="236" t="s">
        <v>158</v>
      </c>
      <c r="AC34" s="245">
        <f>IF(AB34="","",IF(AND(Y34="Fuerte",AB34="Directamente"),2,IF(AND(Y34="Fuerte",AB34="indirectamente"),1,IF(AND(Y34="Fuerte",AB34="No disminuye"),0,IF(AND(Y34="Moderado",AB34="Directamente"),1,IF(AND(Y34="Moderado",AB34="indirectamente"),0,IF(AND(Y34="Moderado",AB34="No disminuye"),0,0)))))))</f>
        <v>1</v>
      </c>
      <c r="AD34" s="245">
        <f>IF(AA34="","",IF((L34-AA34)&lt;=0,1,L34-AA34))</f>
        <v>3</v>
      </c>
      <c r="AE34" s="245" t="str">
        <f>IF(AD34=1,"Rara vez",IF(AD34=2,"Improbable",IF(AD34=3,"Posible",IF(AD34=4,"Probable",IF(AD34=5,"Casi seguro","")))))</f>
        <v>Posible</v>
      </c>
      <c r="AF34" s="245">
        <f>IF(AC34="","",IF(AND(D34="Corrupción",(N34-AC34)&lt;=3),3,IF((N34-AC34)&lt;=1,1,N34-AC34)))</f>
        <v>2</v>
      </c>
      <c r="AG34" s="245" t="str">
        <f>IF(AF34=1,"Insignificante",IF(AF34=2,"Menor",IF(AF34=3,"Moderado",IF(AF34=4,"Mayor",IF(AF34=5,"Catastrófico","")))))</f>
        <v>Menor</v>
      </c>
      <c r="AH34" s="245">
        <f>IF(OR(AD34="",AF34=""),"",AD34*AF34)</f>
        <v>6</v>
      </c>
      <c r="AI34" s="233" t="str">
        <f>IF(AH34="","",IF(AH34&lt;=2,"BAJA",IF(AH34&lt;=6,"MODERADA",IF(AH34&lt;=12,"ALTA","EXTREMA"))))</f>
        <v>MODERADA</v>
      </c>
      <c r="AJ34" s="168" t="str">
        <f>IF(AI34="","",IF(AI34="Baja","Asumir el Riesgo.",IF(AI34="Moderada","Reducir el Riesgo.",IF(AI34="Alta","Reducir el Riesgo, Evitar, Compartir o Transferir.",IF(AI34="Extrema","Reducir el Riesgo, Evitar o Compartir (Se requiere acción inmediata).","")))))</f>
        <v>Reducir el Riesgo.</v>
      </c>
      <c r="AK34" s="221" t="s">
        <v>348</v>
      </c>
      <c r="AL34" s="221" t="s">
        <v>349</v>
      </c>
      <c r="AM34" s="314">
        <v>3</v>
      </c>
      <c r="AN34" s="221" t="s">
        <v>321</v>
      </c>
      <c r="AO34" s="229">
        <v>44409</v>
      </c>
      <c r="AP34" s="229">
        <v>44774</v>
      </c>
      <c r="AQ34" s="223" t="s">
        <v>326</v>
      </c>
      <c r="AR34" s="279">
        <v>44712</v>
      </c>
      <c r="AS34" s="231" t="s">
        <v>715</v>
      </c>
      <c r="AT34" s="277">
        <v>3</v>
      </c>
      <c r="AU34" s="282">
        <f>IF(AT34="","",IF(OR(AM34=0,AM34="",AR34=""),"",(AT34*100%)/AM34))</f>
        <v>1</v>
      </c>
      <c r="AV34" s="284" t="str">
        <f>IF(AT34="","",IF(AR34&lt;&gt;AP34,IF(AU34=0%,"SIN INICIAR",IF(AU34=100%,"TERMINADA",IF(AU34&gt;0%,"EN PROCESO",IF(AU34&lt;0%,"INCUMPLIDA"))))))</f>
        <v>TERMINADA</v>
      </c>
      <c r="AW34" s="291" t="s">
        <v>777</v>
      </c>
      <c r="AX34" s="277" t="s">
        <v>697</v>
      </c>
    </row>
    <row r="35" spans="1:50" s="90" customFormat="1" ht="40.9" customHeight="1" x14ac:dyDescent="0.25">
      <c r="A35" s="118" t="s">
        <v>33</v>
      </c>
      <c r="B35" s="118" t="s">
        <v>311</v>
      </c>
      <c r="C35" s="223"/>
      <c r="D35" s="118" t="s">
        <v>21</v>
      </c>
      <c r="E35" s="118" t="s">
        <v>342</v>
      </c>
      <c r="F35" s="221"/>
      <c r="G35" s="221"/>
      <c r="H35" s="121" t="s">
        <v>73</v>
      </c>
      <c r="I35" s="230"/>
      <c r="J35" s="230"/>
      <c r="K35" s="310"/>
      <c r="L35" s="307"/>
      <c r="M35" s="310"/>
      <c r="N35" s="307"/>
      <c r="O35" s="307"/>
      <c r="P35" s="234"/>
      <c r="Q35" s="121" t="s">
        <v>350</v>
      </c>
      <c r="R35" s="116" t="str">
        <f>'[5]Anexo 2 - Controles (Gestión)'!M397</f>
        <v>Fuerte</v>
      </c>
      <c r="S35" s="118" t="s">
        <v>150</v>
      </c>
      <c r="T35" s="116" t="str">
        <f t="shared" si="0"/>
        <v>Fuerte</v>
      </c>
      <c r="U35" s="116">
        <f t="shared" si="1"/>
        <v>100</v>
      </c>
      <c r="V35" s="116" t="str">
        <f t="shared" si="2"/>
        <v>No</v>
      </c>
      <c r="W35" s="86">
        <v>0.6</v>
      </c>
      <c r="X35" s="309"/>
      <c r="Y35" s="307"/>
      <c r="Z35" s="310"/>
      <c r="AA35" s="307"/>
      <c r="AB35" s="310"/>
      <c r="AC35" s="307"/>
      <c r="AD35" s="307"/>
      <c r="AE35" s="307"/>
      <c r="AF35" s="307"/>
      <c r="AG35" s="307"/>
      <c r="AH35" s="307"/>
      <c r="AI35" s="234"/>
      <c r="AJ35" s="168"/>
      <c r="AK35" s="221"/>
      <c r="AL35" s="168"/>
      <c r="AM35" s="316"/>
      <c r="AN35" s="168"/>
      <c r="AO35" s="229"/>
      <c r="AP35" s="235"/>
      <c r="AQ35" s="168"/>
      <c r="AR35" s="280"/>
      <c r="AS35" s="232"/>
      <c r="AT35" s="278"/>
      <c r="AU35" s="283"/>
      <c r="AV35" s="285"/>
      <c r="AW35" s="291"/>
      <c r="AX35" s="278"/>
    </row>
    <row r="36" spans="1:50" s="105" customFormat="1" ht="189" x14ac:dyDescent="0.25">
      <c r="A36" s="118" t="s">
        <v>33</v>
      </c>
      <c r="B36" s="118" t="s">
        <v>50</v>
      </c>
      <c r="C36" s="118" t="s">
        <v>351</v>
      </c>
      <c r="D36" s="118" t="s">
        <v>21</v>
      </c>
      <c r="E36" s="118" t="s">
        <v>352</v>
      </c>
      <c r="F36" s="118" t="s">
        <v>353</v>
      </c>
      <c r="G36" s="118" t="s">
        <v>354</v>
      </c>
      <c r="H36" s="118" t="s">
        <v>29</v>
      </c>
      <c r="I36" s="118" t="s">
        <v>355</v>
      </c>
      <c r="J36" s="118" t="s">
        <v>356</v>
      </c>
      <c r="K36" s="310"/>
      <c r="L36" s="307"/>
      <c r="M36" s="310"/>
      <c r="N36" s="307"/>
      <c r="O36" s="307"/>
      <c r="P36" s="234"/>
      <c r="Q36" s="118" t="s">
        <v>357</v>
      </c>
      <c r="R36" s="116" t="str">
        <f>'[6]Anexo 2 - Controles (Gestión)'!E45</f>
        <v>Asignado</v>
      </c>
      <c r="S36" s="118" t="s">
        <v>150</v>
      </c>
      <c r="T36" s="116" t="str">
        <f t="shared" si="0"/>
        <v>Moderado</v>
      </c>
      <c r="U36" s="116">
        <f t="shared" si="1"/>
        <v>50</v>
      </c>
      <c r="V36" s="116" t="str">
        <f t="shared" si="2"/>
        <v>Si</v>
      </c>
      <c r="W36" s="86">
        <v>1</v>
      </c>
      <c r="X36" s="308">
        <f>(U36*W36)+(U37*W37)</f>
        <v>100</v>
      </c>
      <c r="Y36" s="245" t="str">
        <f>IF(X36="","",IF(X36&lt;50,"Débil",IF(X36&lt;=99,"Moderado","Fuerte")))</f>
        <v>Fuerte</v>
      </c>
      <c r="Z36" s="236" t="s">
        <v>158</v>
      </c>
      <c r="AA36" s="245">
        <f>IF(Z36="","",IF(AND(Y36="Fuerte",Z36="Directamente"),2,IF(AND(Y36="Moderado",Z36="Directamente"),1,0)))</f>
        <v>2</v>
      </c>
      <c r="AB36" s="236" t="s">
        <v>158</v>
      </c>
      <c r="AC36" s="245">
        <f>IF(AB36="","",IF(AND(Y36="Fuerte",AB36="Directamente"),2,IF(AND(Y36="Fuerte",AB36="indirectamente"),1,IF(AND(Y36="Fuerte",AB36="No disminuye"),0,IF(AND(Y36="Moderado",AB36="Directamente"),1,IF(AND(Y36="Moderado",AB36="indirectamente"),0,IF(AND(Y36="Moderado",AB36="No disminuye"),0,0)))))))</f>
        <v>2</v>
      </c>
      <c r="AD36" s="245">
        <f>IF(AA36="","",IF((L36-AA36)&lt;=0,1,L36-AA36))</f>
        <v>1</v>
      </c>
      <c r="AE36" s="245" t="str">
        <f>IF(AD36=1,"Rara vez",IF(AD36=2,"Improbable",IF(AD36=3,"Posible",IF(AD36=4,"Probable",IF(AD36=5,"Casi seguro","")))))</f>
        <v>Rara vez</v>
      </c>
      <c r="AF36" s="245">
        <f>IF(AC36="","",IF(AND(D36="Corrupción",(N36-AC36)&lt;=3),3,IF((N36-AC36)&lt;=1,1,N36-AC36)))</f>
        <v>1</v>
      </c>
      <c r="AG36" s="245" t="str">
        <f>IF(AF36=1,"Insignificante",IF(AF36=2,"Menor",IF(AF36=3,"Moderado",IF(AF36=4,"Mayor",IF(AF36=5,"Catastrófico","")))))</f>
        <v>Insignificante</v>
      </c>
      <c r="AH36" s="245">
        <f>IF(OR(AD36="",AF36=""),"",AD36*AF36)</f>
        <v>1</v>
      </c>
      <c r="AI36" s="233" t="str">
        <f>IF(AH36="","",IF(AH36&lt;=2,"BAJA",IF(AH36&lt;=6,"MODERADA",IF(AH36&lt;=12,"ALTA","EXTREMA"))))</f>
        <v>BAJA</v>
      </c>
      <c r="AJ36" s="116" t="str">
        <f t="shared" ref="AJ36:AJ58" si="32">IF(AI36="","",IF(AI36="Baja","Asumir el Riesgo.",IF(AI36="Moderada","Reducir el Riesgo.",IF(AI36="Alta","Reducir el Riesgo, Evitar, Compartir o Transferir.",IF(AI36="Extrema","Reducir el Riesgo, Evitar o Compartir (Se requiere acción inmediata).","")))))</f>
        <v>Asumir el Riesgo.</v>
      </c>
      <c r="AK36" s="118" t="s">
        <v>358</v>
      </c>
      <c r="AL36" s="118" t="s">
        <v>359</v>
      </c>
      <c r="AM36" s="118">
        <v>1</v>
      </c>
      <c r="AN36" s="118" t="s">
        <v>360</v>
      </c>
      <c r="AO36" s="122">
        <v>44197</v>
      </c>
      <c r="AP36" s="122">
        <v>44561</v>
      </c>
      <c r="AQ36" s="118" t="s">
        <v>361</v>
      </c>
      <c r="AR36" s="78">
        <v>44712</v>
      </c>
      <c r="AS36" s="127" t="s">
        <v>733</v>
      </c>
      <c r="AT36" s="118">
        <v>2</v>
      </c>
      <c r="AU36" s="99">
        <f t="shared" ref="AU36:AU41" si="33">IF(AT36="","",IF(OR(AM36=0,AM36="",AR36=""),"",(AT36*100%)/AM36))</f>
        <v>2</v>
      </c>
      <c r="AV36" s="97" t="str">
        <f>IF(AT36="","",IF(AR36&lt;&gt;AP36,IF(AU36=0%,"SIN INICIAR",IF(AU36=100%,"TERMINADA",IF(AU36&gt;0%,"EN PROCESO",IF(AU36&lt;=0%,"INCUMPLIDA"))))))</f>
        <v>EN PROCESO</v>
      </c>
      <c r="AW36" s="146" t="s">
        <v>822</v>
      </c>
      <c r="AX36" s="118" t="s">
        <v>734</v>
      </c>
    </row>
    <row r="37" spans="1:50" s="105" customFormat="1" ht="136.5" x14ac:dyDescent="0.25">
      <c r="A37" s="118" t="s">
        <v>33</v>
      </c>
      <c r="B37" s="118" t="s">
        <v>50</v>
      </c>
      <c r="C37" s="118" t="s">
        <v>351</v>
      </c>
      <c r="D37" s="118" t="s">
        <v>21</v>
      </c>
      <c r="E37" s="118" t="s">
        <v>362</v>
      </c>
      <c r="F37" s="118" t="s">
        <v>363</v>
      </c>
      <c r="G37" s="118" t="s">
        <v>364</v>
      </c>
      <c r="H37" s="118" t="s">
        <v>73</v>
      </c>
      <c r="I37" s="118" t="s">
        <v>365</v>
      </c>
      <c r="J37" s="118" t="s">
        <v>366</v>
      </c>
      <c r="K37" s="237"/>
      <c r="L37" s="311"/>
      <c r="M37" s="237"/>
      <c r="N37" s="311"/>
      <c r="O37" s="311"/>
      <c r="P37" s="312"/>
      <c r="Q37" s="118" t="s">
        <v>367</v>
      </c>
      <c r="R37" s="116" t="str">
        <f>'[6]Anexo 2 - Controles (Gestión)'!E63</f>
        <v>Adecuado</v>
      </c>
      <c r="S37" s="118" t="s">
        <v>150</v>
      </c>
      <c r="T37" s="116" t="str">
        <f t="shared" si="0"/>
        <v>Moderado</v>
      </c>
      <c r="U37" s="116">
        <f t="shared" si="1"/>
        <v>50</v>
      </c>
      <c r="V37" s="116" t="str">
        <f t="shared" si="2"/>
        <v>Si</v>
      </c>
      <c r="W37" s="86">
        <v>1</v>
      </c>
      <c r="X37" s="309"/>
      <c r="Y37" s="307"/>
      <c r="Z37" s="310"/>
      <c r="AA37" s="307"/>
      <c r="AB37" s="310"/>
      <c r="AC37" s="307"/>
      <c r="AD37" s="307"/>
      <c r="AE37" s="307"/>
      <c r="AF37" s="307"/>
      <c r="AG37" s="307"/>
      <c r="AH37" s="307"/>
      <c r="AI37" s="234"/>
      <c r="AJ37" s="116" t="str">
        <f t="shared" si="32"/>
        <v/>
      </c>
      <c r="AK37" s="118" t="s">
        <v>368</v>
      </c>
      <c r="AL37" s="118" t="s">
        <v>369</v>
      </c>
      <c r="AM37" s="118">
        <v>2</v>
      </c>
      <c r="AN37" s="118" t="s">
        <v>370</v>
      </c>
      <c r="AO37" s="122">
        <v>44197</v>
      </c>
      <c r="AP37" s="122">
        <v>44561</v>
      </c>
      <c r="AQ37" s="118" t="s">
        <v>371</v>
      </c>
      <c r="AR37" s="78">
        <v>44712</v>
      </c>
      <c r="AS37" s="134" t="s">
        <v>735</v>
      </c>
      <c r="AT37" s="118">
        <v>0.5</v>
      </c>
      <c r="AU37" s="99">
        <f t="shared" si="33"/>
        <v>0.25</v>
      </c>
      <c r="AV37" s="97" t="str">
        <f>IF(AT37="","",IF(AR37&lt;&gt;AP37,IF(AU37=0%,"SIN INICIAR",IF(AU37=100%,"TERMINADA",IF(AU37&gt;0%,"EN PROCESO",IF(AU37&lt;=0%,"INCUMPLIDA"))))))</f>
        <v>EN PROCESO</v>
      </c>
      <c r="AW37" s="146" t="s">
        <v>823</v>
      </c>
      <c r="AX37" s="118" t="s">
        <v>734</v>
      </c>
    </row>
    <row r="38" spans="1:50" s="105" customFormat="1" ht="252" x14ac:dyDescent="0.25">
      <c r="A38" s="118" t="s">
        <v>33</v>
      </c>
      <c r="B38" s="118" t="s">
        <v>50</v>
      </c>
      <c r="C38" s="118" t="s">
        <v>351</v>
      </c>
      <c r="D38" s="118" t="s">
        <v>21</v>
      </c>
      <c r="E38" s="118" t="s">
        <v>372</v>
      </c>
      <c r="F38" s="118" t="s">
        <v>373</v>
      </c>
      <c r="G38" s="118" t="s">
        <v>778</v>
      </c>
      <c r="H38" s="118" t="s">
        <v>73</v>
      </c>
      <c r="I38" s="118" t="s">
        <v>374</v>
      </c>
      <c r="J38" s="118" t="s">
        <v>375</v>
      </c>
      <c r="K38" s="118" t="s">
        <v>23</v>
      </c>
      <c r="L38" s="116">
        <f t="shared" ref="L38:L58" si="34">IF(K38="Rara vez",1,IF(K38="Improbable",2,IF(K38="Posible",3,IF(K38="Probable",4,IF(K38="Casi seguro",5,"")))))</f>
        <v>1</v>
      </c>
      <c r="M38" s="118" t="s">
        <v>47</v>
      </c>
      <c r="N38" s="116">
        <f t="shared" ref="N38:N58" si="35">IF(M38="Insignificante",1,IF(M38="Menor",2,IF(M38="Moderado",3,IF(M38="Mayor",4,IF(M38="Catastrófico",5,"")))))</f>
        <v>5</v>
      </c>
      <c r="O38" s="116">
        <f t="shared" ref="O38:O58" si="36">IF(OR(L38="",N38=""),"",L38*N38)</f>
        <v>5</v>
      </c>
      <c r="P38" s="117" t="str">
        <f t="shared" ref="P38:P58" si="37">IF(O38="","",IF(O38&lt;=2,"BAJA",IF(O38&lt;=6,"MODERADA",IF(O38&lt;=12,"ALTA","EXTREMA"))))</f>
        <v>MODERADA</v>
      </c>
      <c r="Q38" s="118" t="s">
        <v>376</v>
      </c>
      <c r="R38" s="116" t="str">
        <f>'[6]Anexo 2 - Controles (Gestión)'!E80</f>
        <v>Asignado</v>
      </c>
      <c r="S38" s="118" t="s">
        <v>150</v>
      </c>
      <c r="T38" s="116" t="str">
        <f t="shared" si="0"/>
        <v>Moderado</v>
      </c>
      <c r="U38" s="116">
        <f t="shared" si="1"/>
        <v>50</v>
      </c>
      <c r="V38" s="116" t="str">
        <f t="shared" si="2"/>
        <v>Si</v>
      </c>
      <c r="W38" s="86">
        <v>2</v>
      </c>
      <c r="X38" s="116">
        <f t="shared" ref="X38:X54" si="38">IF(U38="","",AVERAGE(U38*W38))</f>
        <v>100</v>
      </c>
      <c r="Y38" s="116" t="str">
        <f t="shared" ref="Y38:Y57" si="39">IF(X38="","",IF(X38&lt;50,"Débil",IF(X38&lt;=99,"Moderado","Fuerte")))</f>
        <v>Fuerte</v>
      </c>
      <c r="Z38" s="118" t="s">
        <v>158</v>
      </c>
      <c r="AA38" s="116">
        <f t="shared" ref="AA38:AA58" si="40">IF(Z38="","",IF(AND(Y38="Fuerte",Z38="Directamente"),2,IF(AND(Y38="Moderado",Z38="Directamente"),1,0)))</f>
        <v>2</v>
      </c>
      <c r="AB38" s="118" t="s">
        <v>158</v>
      </c>
      <c r="AC38" s="116">
        <f t="shared" ref="AC38:AC58" si="41">IF(AB38="","",IF(AND(Y38="Fuerte",AB38="Directamente"),2,IF(AND(Y38="Fuerte",AB38="indirectamente"),1,IF(AND(Y38="Fuerte",AB38="No disminuye"),0,IF(AND(Y38="Moderado",AB38="Directamente"),1,IF(AND(Y38="Moderado",AB38="indirectamente"),0,IF(AND(Y38="Moderado",AB38="No disminuye"),0,0)))))))</f>
        <v>2</v>
      </c>
      <c r="AD38" s="116">
        <f t="shared" ref="AD38:AD58" si="42">IF(AA38="","",IF((L38-AA38)&lt;=0,1,L38-AA38))</f>
        <v>1</v>
      </c>
      <c r="AE38" s="116" t="str">
        <f t="shared" ref="AE38:AE58" si="43">IF(AD38=1,"Rara vez",IF(AD38=2,"Improbable",IF(AD38=3,"Posible",IF(AD38=4,"Probable",IF(AD38=5,"Casi seguro","")))))</f>
        <v>Rara vez</v>
      </c>
      <c r="AF38" s="116">
        <f t="shared" ref="AF38:AF58" si="44">IF(AC38="","",IF(AND(D38="Corrupción",(N38-AC38)&lt;=3),3,IF((N38-AC38)&lt;=1,1,N38-AC38)))</f>
        <v>3</v>
      </c>
      <c r="AG38" s="116" t="str">
        <f t="shared" ref="AG38:AG58" si="45">IF(AF38=1,"Insignificante",IF(AF38=2,"Menor",IF(AF38=3,"Moderado",IF(AF38=4,"Mayor",IF(AF38=5,"Catastrófico","")))))</f>
        <v>Moderado</v>
      </c>
      <c r="AH38" s="116">
        <f t="shared" ref="AH38:AH58" si="46">IF(OR(AD38="",AF38=""),"",AD38*AF38)</f>
        <v>3</v>
      </c>
      <c r="AI38" s="117" t="str">
        <f t="shared" ref="AI38:AI58" si="47">IF(AH38="","",IF(AH38&lt;=2,"BAJA",IF(AH38&lt;=6,"MODERADA",IF(AH38&lt;=12,"ALTA","EXTREMA"))))</f>
        <v>MODERADA</v>
      </c>
      <c r="AJ38" s="116" t="str">
        <f t="shared" si="32"/>
        <v>Reducir el Riesgo.</v>
      </c>
      <c r="AK38" s="118" t="s">
        <v>779</v>
      </c>
      <c r="AL38" s="118" t="s">
        <v>696</v>
      </c>
      <c r="AM38" s="118">
        <v>2</v>
      </c>
      <c r="AN38" s="118" t="s">
        <v>370</v>
      </c>
      <c r="AO38" s="122">
        <v>44197</v>
      </c>
      <c r="AP38" s="122">
        <v>44561</v>
      </c>
      <c r="AQ38" s="118" t="s">
        <v>377</v>
      </c>
      <c r="AR38" s="78">
        <v>44712</v>
      </c>
      <c r="AS38" s="134" t="s">
        <v>736</v>
      </c>
      <c r="AT38" s="118">
        <v>2</v>
      </c>
      <c r="AU38" s="99">
        <f t="shared" si="33"/>
        <v>1</v>
      </c>
      <c r="AV38" s="97" t="str">
        <f>IF(AT38="","",IF(AR38&lt;&gt;AP38,IF(AU38=0%,"SIN INICIAR",IF(AU38=100%,"TERMINADA",IF(AU38&gt;0%,"EN PROCESO",IF(AU38&lt;=0%,"INCUMPLIDA"))))))</f>
        <v>TERMINADA</v>
      </c>
      <c r="AW38" s="368" t="s">
        <v>840</v>
      </c>
      <c r="AX38" s="118" t="s">
        <v>734</v>
      </c>
    </row>
    <row r="39" spans="1:50" s="105" customFormat="1" ht="136.5" x14ac:dyDescent="0.25">
      <c r="A39" s="118" t="s">
        <v>33</v>
      </c>
      <c r="B39" s="118" t="s">
        <v>50</v>
      </c>
      <c r="C39" s="118" t="s">
        <v>351</v>
      </c>
      <c r="D39" s="118" t="s">
        <v>21</v>
      </c>
      <c r="E39" s="118" t="s">
        <v>378</v>
      </c>
      <c r="F39" s="118" t="s">
        <v>683</v>
      </c>
      <c r="G39" s="118" t="s">
        <v>364</v>
      </c>
      <c r="H39" s="118" t="s">
        <v>73</v>
      </c>
      <c r="I39" s="118" t="s">
        <v>379</v>
      </c>
      <c r="J39" s="118" t="s">
        <v>366</v>
      </c>
      <c r="K39" s="118" t="s">
        <v>23</v>
      </c>
      <c r="L39" s="116">
        <f t="shared" si="34"/>
        <v>1</v>
      </c>
      <c r="M39" s="118" t="s">
        <v>47</v>
      </c>
      <c r="N39" s="116">
        <f t="shared" si="35"/>
        <v>5</v>
      </c>
      <c r="O39" s="116">
        <f t="shared" si="36"/>
        <v>5</v>
      </c>
      <c r="P39" s="117" t="str">
        <f t="shared" si="37"/>
        <v>MODERADA</v>
      </c>
      <c r="Q39" s="118" t="s">
        <v>380</v>
      </c>
      <c r="R39" s="116" t="str">
        <f>'[6]Anexo 2 - Controles (Gestión)'!E97</f>
        <v>Cualitativa</v>
      </c>
      <c r="S39" s="118" t="s">
        <v>150</v>
      </c>
      <c r="T39" s="116" t="str">
        <f t="shared" si="0"/>
        <v>Moderado</v>
      </c>
      <c r="U39" s="116">
        <f t="shared" si="1"/>
        <v>50</v>
      </c>
      <c r="V39" s="116" t="str">
        <f t="shared" si="2"/>
        <v>Si</v>
      </c>
      <c r="W39" s="86">
        <v>1</v>
      </c>
      <c r="X39" s="116">
        <f t="shared" si="38"/>
        <v>50</v>
      </c>
      <c r="Y39" s="116" t="str">
        <f t="shared" si="39"/>
        <v>Moderado</v>
      </c>
      <c r="Z39" s="118" t="s">
        <v>158</v>
      </c>
      <c r="AA39" s="116">
        <f t="shared" si="40"/>
        <v>1</v>
      </c>
      <c r="AB39" s="118" t="s">
        <v>158</v>
      </c>
      <c r="AC39" s="116">
        <f t="shared" si="41"/>
        <v>1</v>
      </c>
      <c r="AD39" s="116">
        <f t="shared" si="42"/>
        <v>1</v>
      </c>
      <c r="AE39" s="116" t="str">
        <f t="shared" si="43"/>
        <v>Rara vez</v>
      </c>
      <c r="AF39" s="116">
        <f t="shared" si="44"/>
        <v>4</v>
      </c>
      <c r="AG39" s="116" t="str">
        <f t="shared" si="45"/>
        <v>Mayor</v>
      </c>
      <c r="AH39" s="116">
        <f t="shared" si="46"/>
        <v>4</v>
      </c>
      <c r="AI39" s="117" t="str">
        <f t="shared" si="47"/>
        <v>MODERADA</v>
      </c>
      <c r="AJ39" s="116" t="str">
        <f t="shared" si="32"/>
        <v>Reducir el Riesgo.</v>
      </c>
      <c r="AK39" s="118" t="s">
        <v>780</v>
      </c>
      <c r="AL39" s="118" t="s">
        <v>381</v>
      </c>
      <c r="AM39" s="118">
        <v>1</v>
      </c>
      <c r="AN39" s="118" t="s">
        <v>382</v>
      </c>
      <c r="AO39" s="122">
        <v>44197</v>
      </c>
      <c r="AP39" s="122">
        <v>44561</v>
      </c>
      <c r="AQ39" s="118" t="s">
        <v>383</v>
      </c>
      <c r="AR39" s="78">
        <v>44712</v>
      </c>
      <c r="AS39" s="134" t="s">
        <v>781</v>
      </c>
      <c r="AT39" s="118">
        <v>0.5</v>
      </c>
      <c r="AU39" s="99">
        <f t="shared" si="33"/>
        <v>0.5</v>
      </c>
      <c r="AV39" s="97" t="str">
        <f>IF(AT39="","",IF(AR39&lt;&gt;AP39,IF(AU39=0%,"SIN INICIAR",IF(AU39=100%,"TERMINADA",IF(AU39&gt;0%,"EN PROCESO",IF(AU39&lt;=0%,"INCUMPLIDA"))))))</f>
        <v>EN PROCESO</v>
      </c>
      <c r="AW39" s="368" t="s">
        <v>843</v>
      </c>
      <c r="AX39" s="118" t="s">
        <v>734</v>
      </c>
    </row>
    <row r="40" spans="1:50" s="105" customFormat="1" ht="136.5" x14ac:dyDescent="0.25">
      <c r="A40" s="118" t="s">
        <v>33</v>
      </c>
      <c r="B40" s="118" t="s">
        <v>50</v>
      </c>
      <c r="C40" s="118" t="s">
        <v>351</v>
      </c>
      <c r="D40" s="118" t="s">
        <v>21</v>
      </c>
      <c r="E40" s="118" t="s">
        <v>384</v>
      </c>
      <c r="F40" s="118" t="s">
        <v>385</v>
      </c>
      <c r="G40" s="118" t="s">
        <v>364</v>
      </c>
      <c r="H40" s="118" t="s">
        <v>73</v>
      </c>
      <c r="I40" s="118" t="s">
        <v>386</v>
      </c>
      <c r="J40" s="118" t="s">
        <v>387</v>
      </c>
      <c r="K40" s="118" t="s">
        <v>23</v>
      </c>
      <c r="L40" s="116">
        <f t="shared" si="34"/>
        <v>1</v>
      </c>
      <c r="M40" s="118" t="s">
        <v>47</v>
      </c>
      <c r="N40" s="116">
        <f t="shared" si="35"/>
        <v>5</v>
      </c>
      <c r="O40" s="116">
        <f t="shared" si="36"/>
        <v>5</v>
      </c>
      <c r="P40" s="117" t="str">
        <f t="shared" si="37"/>
        <v>MODERADA</v>
      </c>
      <c r="Q40" s="118" t="s">
        <v>388</v>
      </c>
      <c r="R40" s="116" t="str">
        <f>'[6]Anexo 2 - Controles (Gestión)'!E115</f>
        <v>Cualitativa</v>
      </c>
      <c r="S40" s="118" t="s">
        <v>150</v>
      </c>
      <c r="T40" s="116" t="str">
        <f t="shared" si="0"/>
        <v>Moderado</v>
      </c>
      <c r="U40" s="116">
        <f t="shared" si="1"/>
        <v>50</v>
      </c>
      <c r="V40" s="116" t="str">
        <f t="shared" si="2"/>
        <v>Si</v>
      </c>
      <c r="W40" s="86">
        <v>1</v>
      </c>
      <c r="X40" s="116">
        <f t="shared" si="38"/>
        <v>50</v>
      </c>
      <c r="Y40" s="116" t="str">
        <f t="shared" si="39"/>
        <v>Moderado</v>
      </c>
      <c r="Z40" s="118" t="s">
        <v>158</v>
      </c>
      <c r="AA40" s="116">
        <f t="shared" si="40"/>
        <v>1</v>
      </c>
      <c r="AB40" s="118" t="s">
        <v>158</v>
      </c>
      <c r="AC40" s="116">
        <f t="shared" si="41"/>
        <v>1</v>
      </c>
      <c r="AD40" s="116">
        <f t="shared" si="42"/>
        <v>1</v>
      </c>
      <c r="AE40" s="116" t="str">
        <f t="shared" si="43"/>
        <v>Rara vez</v>
      </c>
      <c r="AF40" s="116">
        <f t="shared" si="44"/>
        <v>4</v>
      </c>
      <c r="AG40" s="116" t="str">
        <f t="shared" si="45"/>
        <v>Mayor</v>
      </c>
      <c r="AH40" s="116">
        <f t="shared" si="46"/>
        <v>4</v>
      </c>
      <c r="AI40" s="117" t="str">
        <f t="shared" si="47"/>
        <v>MODERADA</v>
      </c>
      <c r="AJ40" s="116" t="str">
        <f t="shared" si="32"/>
        <v>Reducir el Riesgo.</v>
      </c>
      <c r="AK40" s="118" t="s">
        <v>389</v>
      </c>
      <c r="AL40" s="118" t="s">
        <v>390</v>
      </c>
      <c r="AM40" s="118">
        <v>2</v>
      </c>
      <c r="AN40" s="118" t="s">
        <v>391</v>
      </c>
      <c r="AO40" s="122">
        <v>44197</v>
      </c>
      <c r="AP40" s="122">
        <v>44561</v>
      </c>
      <c r="AQ40" s="118" t="s">
        <v>392</v>
      </c>
      <c r="AR40" s="78">
        <v>44712</v>
      </c>
      <c r="AS40" s="134" t="s">
        <v>735</v>
      </c>
      <c r="AT40" s="118">
        <v>0.5</v>
      </c>
      <c r="AU40" s="99">
        <f t="shared" si="33"/>
        <v>0.25</v>
      </c>
      <c r="AV40" s="97" t="str">
        <f>IF(AT40="","",IF(AR40&lt;&gt;AP40,IF(AU40=0%,"SIN INICIAR",IF(AU40=100%,"TERMINADA",IF(AU40&gt;0%,"EN PROCESO",IF(AU40&lt;=0%,"INCUMPLIDA"))))))</f>
        <v>EN PROCESO</v>
      </c>
      <c r="AW40" s="369" t="s">
        <v>844</v>
      </c>
      <c r="AX40" s="118" t="s">
        <v>734</v>
      </c>
    </row>
    <row r="41" spans="1:50" s="105" customFormat="1" ht="136.5" x14ac:dyDescent="0.25">
      <c r="A41" s="223" t="s">
        <v>33</v>
      </c>
      <c r="B41" s="223" t="s">
        <v>50</v>
      </c>
      <c r="C41" s="223" t="s">
        <v>351</v>
      </c>
      <c r="D41" s="223" t="s">
        <v>21</v>
      </c>
      <c r="E41" s="223" t="s">
        <v>393</v>
      </c>
      <c r="F41" s="223" t="s">
        <v>394</v>
      </c>
      <c r="G41" s="223" t="s">
        <v>395</v>
      </c>
      <c r="H41" s="223" t="s">
        <v>73</v>
      </c>
      <c r="I41" s="223" t="s">
        <v>396</v>
      </c>
      <c r="J41" s="223" t="s">
        <v>397</v>
      </c>
      <c r="K41" s="223" t="s">
        <v>23</v>
      </c>
      <c r="L41" s="168">
        <f t="shared" si="34"/>
        <v>1</v>
      </c>
      <c r="M41" s="223" t="s">
        <v>47</v>
      </c>
      <c r="N41" s="168">
        <f t="shared" si="35"/>
        <v>5</v>
      </c>
      <c r="O41" s="168">
        <f t="shared" si="36"/>
        <v>5</v>
      </c>
      <c r="P41" s="222" t="str">
        <f t="shared" si="37"/>
        <v>MODERADA</v>
      </c>
      <c r="Q41" s="118" t="s">
        <v>398</v>
      </c>
      <c r="R41" s="116" t="str">
        <f>'[6]Anexo 2 - Controles (Gestión)'!E133</f>
        <v>Cualitativa</v>
      </c>
      <c r="S41" s="118" t="s">
        <v>150</v>
      </c>
      <c r="T41" s="116" t="str">
        <f t="shared" si="0"/>
        <v>Moderado</v>
      </c>
      <c r="U41" s="116">
        <f t="shared" si="1"/>
        <v>50</v>
      </c>
      <c r="V41" s="116" t="str">
        <f t="shared" si="2"/>
        <v>Si</v>
      </c>
      <c r="W41" s="86">
        <v>0.5</v>
      </c>
      <c r="X41" s="168">
        <f>(W41*U41)+(U42*W42)</f>
        <v>75</v>
      </c>
      <c r="Y41" s="168" t="str">
        <f t="shared" si="39"/>
        <v>Moderado</v>
      </c>
      <c r="Z41" s="223" t="s">
        <v>158</v>
      </c>
      <c r="AA41" s="168">
        <f t="shared" si="40"/>
        <v>1</v>
      </c>
      <c r="AB41" s="223" t="s">
        <v>158</v>
      </c>
      <c r="AC41" s="168">
        <f t="shared" si="41"/>
        <v>1</v>
      </c>
      <c r="AD41" s="168">
        <f t="shared" si="42"/>
        <v>1</v>
      </c>
      <c r="AE41" s="168" t="str">
        <f t="shared" si="43"/>
        <v>Rara vez</v>
      </c>
      <c r="AF41" s="168">
        <f t="shared" si="44"/>
        <v>4</v>
      </c>
      <c r="AG41" s="168" t="str">
        <f t="shared" si="45"/>
        <v>Mayor</v>
      </c>
      <c r="AH41" s="168">
        <f t="shared" si="46"/>
        <v>4</v>
      </c>
      <c r="AI41" s="222" t="str">
        <f t="shared" si="47"/>
        <v>MODERADA</v>
      </c>
      <c r="AJ41" s="168" t="str">
        <f t="shared" si="32"/>
        <v>Reducir el Riesgo.</v>
      </c>
      <c r="AK41" s="223" t="s">
        <v>399</v>
      </c>
      <c r="AL41" s="223" t="s">
        <v>400</v>
      </c>
      <c r="AM41" s="236">
        <v>1</v>
      </c>
      <c r="AN41" s="223" t="s">
        <v>370</v>
      </c>
      <c r="AO41" s="225">
        <v>44197</v>
      </c>
      <c r="AP41" s="225">
        <v>44561</v>
      </c>
      <c r="AQ41" s="223" t="s">
        <v>401</v>
      </c>
      <c r="AR41" s="279">
        <v>44712</v>
      </c>
      <c r="AS41" s="231" t="s">
        <v>737</v>
      </c>
      <c r="AT41" s="236">
        <v>0.5</v>
      </c>
      <c r="AU41" s="282">
        <f t="shared" si="33"/>
        <v>0.5</v>
      </c>
      <c r="AV41" s="284" t="str">
        <f>IF(AT41="","",IF(AR41&lt;&gt;AP41,IF(AU41=0%,"SIN INICIAR",IF(AU41=100%,"TERMINADA",IF(AU41&gt;0%,"EN PROCESO",IF(AU41&lt;0%,"INCUMPLIDA"))))))</f>
        <v>EN PROCESO</v>
      </c>
      <c r="AW41" s="286" t="s">
        <v>824</v>
      </c>
      <c r="AX41" s="236" t="s">
        <v>734</v>
      </c>
    </row>
    <row r="42" spans="1:50" s="105" customFormat="1" ht="84" x14ac:dyDescent="0.25">
      <c r="A42" s="223"/>
      <c r="B42" s="168"/>
      <c r="C42" s="168"/>
      <c r="D42" s="168"/>
      <c r="E42" s="168"/>
      <c r="F42" s="168"/>
      <c r="G42" s="168"/>
      <c r="H42" s="168"/>
      <c r="I42" s="168"/>
      <c r="J42" s="168"/>
      <c r="K42" s="168"/>
      <c r="L42" s="168"/>
      <c r="M42" s="168"/>
      <c r="N42" s="168"/>
      <c r="O42" s="168"/>
      <c r="P42" s="168"/>
      <c r="Q42" s="118" t="s">
        <v>402</v>
      </c>
      <c r="R42" s="116" t="s">
        <v>150</v>
      </c>
      <c r="S42" s="118" t="s">
        <v>150</v>
      </c>
      <c r="T42" s="116" t="str">
        <f t="shared" si="0"/>
        <v>Fuerte</v>
      </c>
      <c r="U42" s="116">
        <f t="shared" si="1"/>
        <v>100</v>
      </c>
      <c r="V42" s="116" t="str">
        <f t="shared" si="2"/>
        <v>No</v>
      </c>
      <c r="W42" s="86">
        <v>0.5</v>
      </c>
      <c r="X42" s="168"/>
      <c r="Y42" s="168"/>
      <c r="Z42" s="223"/>
      <c r="AA42" s="168"/>
      <c r="AB42" s="223"/>
      <c r="AC42" s="168"/>
      <c r="AD42" s="168"/>
      <c r="AE42" s="168"/>
      <c r="AF42" s="168"/>
      <c r="AG42" s="168"/>
      <c r="AH42" s="168"/>
      <c r="AI42" s="222"/>
      <c r="AJ42" s="168"/>
      <c r="AK42" s="223"/>
      <c r="AL42" s="223"/>
      <c r="AM42" s="237"/>
      <c r="AN42" s="223"/>
      <c r="AO42" s="225"/>
      <c r="AP42" s="225"/>
      <c r="AQ42" s="223"/>
      <c r="AR42" s="280"/>
      <c r="AS42" s="232"/>
      <c r="AT42" s="237"/>
      <c r="AU42" s="283"/>
      <c r="AV42" s="285"/>
      <c r="AW42" s="293"/>
      <c r="AX42" s="237"/>
    </row>
    <row r="43" spans="1:50" s="105" customFormat="1" ht="136.5" x14ac:dyDescent="0.25">
      <c r="A43" s="118" t="s">
        <v>33</v>
      </c>
      <c r="B43" s="118" t="s">
        <v>50</v>
      </c>
      <c r="C43" s="118" t="s">
        <v>351</v>
      </c>
      <c r="D43" s="118" t="s">
        <v>21</v>
      </c>
      <c r="E43" s="118" t="s">
        <v>403</v>
      </c>
      <c r="F43" s="118" t="s">
        <v>404</v>
      </c>
      <c r="G43" s="118" t="s">
        <v>405</v>
      </c>
      <c r="H43" s="118" t="s">
        <v>73</v>
      </c>
      <c r="I43" s="113" t="s">
        <v>674</v>
      </c>
      <c r="J43" s="118" t="s">
        <v>406</v>
      </c>
      <c r="K43" s="118" t="s">
        <v>36</v>
      </c>
      <c r="L43" s="116">
        <f t="shared" si="34"/>
        <v>3</v>
      </c>
      <c r="M43" s="118" t="s">
        <v>47</v>
      </c>
      <c r="N43" s="116">
        <f t="shared" si="35"/>
        <v>5</v>
      </c>
      <c r="O43" s="116">
        <f t="shared" si="36"/>
        <v>15</v>
      </c>
      <c r="P43" s="117" t="str">
        <f t="shared" si="37"/>
        <v>EXTREMA</v>
      </c>
      <c r="Q43" s="118" t="s">
        <v>407</v>
      </c>
      <c r="R43" s="116" t="str">
        <f>'[6]Anexo 2 - Controles (Gestión)'!E151</f>
        <v>Asignado</v>
      </c>
      <c r="S43" s="118" t="s">
        <v>150</v>
      </c>
      <c r="T43" s="116" t="str">
        <f t="shared" si="0"/>
        <v>Moderado</v>
      </c>
      <c r="U43" s="116">
        <f t="shared" si="1"/>
        <v>50</v>
      </c>
      <c r="V43" s="116" t="str">
        <f t="shared" si="2"/>
        <v>Si</v>
      </c>
      <c r="W43" s="86">
        <v>1</v>
      </c>
      <c r="X43" s="116">
        <f t="shared" si="38"/>
        <v>50</v>
      </c>
      <c r="Y43" s="116" t="str">
        <f t="shared" si="39"/>
        <v>Moderado</v>
      </c>
      <c r="Z43" s="118" t="s">
        <v>158</v>
      </c>
      <c r="AA43" s="116">
        <f t="shared" si="40"/>
        <v>1</v>
      </c>
      <c r="AB43" s="118" t="s">
        <v>158</v>
      </c>
      <c r="AC43" s="116">
        <f t="shared" si="41"/>
        <v>1</v>
      </c>
      <c r="AD43" s="116">
        <f t="shared" si="42"/>
        <v>2</v>
      </c>
      <c r="AE43" s="116" t="str">
        <f t="shared" si="43"/>
        <v>Improbable</v>
      </c>
      <c r="AF43" s="116">
        <f t="shared" si="44"/>
        <v>4</v>
      </c>
      <c r="AG43" s="116" t="str">
        <f t="shared" si="45"/>
        <v>Mayor</v>
      </c>
      <c r="AH43" s="116">
        <f t="shared" si="46"/>
        <v>8</v>
      </c>
      <c r="AI43" s="117" t="str">
        <f t="shared" si="47"/>
        <v>ALTA</v>
      </c>
      <c r="AJ43" s="116" t="str">
        <f t="shared" si="32"/>
        <v>Reducir el Riesgo, Evitar, Compartir o Transferir.</v>
      </c>
      <c r="AK43" s="118" t="s">
        <v>408</v>
      </c>
      <c r="AL43" s="118" t="s">
        <v>409</v>
      </c>
      <c r="AM43" s="118">
        <v>2</v>
      </c>
      <c r="AN43" s="118" t="s">
        <v>370</v>
      </c>
      <c r="AO43" s="122">
        <v>44197</v>
      </c>
      <c r="AP43" s="122">
        <v>44561</v>
      </c>
      <c r="AQ43" s="113" t="s">
        <v>410</v>
      </c>
      <c r="AR43" s="78">
        <v>44712</v>
      </c>
      <c r="AS43" s="134" t="s">
        <v>738</v>
      </c>
      <c r="AT43" s="118">
        <v>0.5</v>
      </c>
      <c r="AU43" s="99">
        <f t="shared" ref="AU43:AU61" si="48">IF(AT43="","",IF(OR(AM43=0,AM43="",AR43=""),"",(AT43*100%)/AM43))</f>
        <v>0.25</v>
      </c>
      <c r="AV43" s="97" t="str">
        <f t="shared" ref="AV43:AV60" si="49">IF(AT43="","",IF(AR43&lt;&gt;AP43,IF(AU43=0%,"SIN INICIAR",IF(AU43=100%,"TERMINADA",IF(AU43&gt;0%,"EN PROCESO",IF(AU43&lt;=0%,"INCUMPLIDA"))))))</f>
        <v>EN PROCESO</v>
      </c>
      <c r="AW43" s="147" t="s">
        <v>782</v>
      </c>
      <c r="AX43" s="118" t="s">
        <v>734</v>
      </c>
    </row>
    <row r="44" spans="1:50" s="105" customFormat="1" ht="136.5" x14ac:dyDescent="0.25">
      <c r="A44" s="118" t="s">
        <v>33</v>
      </c>
      <c r="B44" s="118" t="s">
        <v>50</v>
      </c>
      <c r="C44" s="118" t="s">
        <v>351</v>
      </c>
      <c r="D44" s="118" t="s">
        <v>21</v>
      </c>
      <c r="E44" s="118" t="s">
        <v>411</v>
      </c>
      <c r="F44" s="118" t="s">
        <v>412</v>
      </c>
      <c r="G44" s="118" t="s">
        <v>413</v>
      </c>
      <c r="H44" s="118" t="s">
        <v>73</v>
      </c>
      <c r="I44" s="118" t="s">
        <v>414</v>
      </c>
      <c r="J44" s="118" t="s">
        <v>415</v>
      </c>
      <c r="K44" s="118" t="s">
        <v>30</v>
      </c>
      <c r="L44" s="116">
        <f t="shared" si="34"/>
        <v>2</v>
      </c>
      <c r="M44" s="118" t="s">
        <v>47</v>
      </c>
      <c r="N44" s="116">
        <f t="shared" si="35"/>
        <v>5</v>
      </c>
      <c r="O44" s="116">
        <f t="shared" si="36"/>
        <v>10</v>
      </c>
      <c r="P44" s="117" t="str">
        <f t="shared" si="37"/>
        <v>ALTA</v>
      </c>
      <c r="Q44" s="118" t="s">
        <v>416</v>
      </c>
      <c r="R44" s="116" t="str">
        <f>'[6]Anexo 2 - Controles (Gestión)'!E169</f>
        <v>Asignado</v>
      </c>
      <c r="S44" s="118" t="s">
        <v>150</v>
      </c>
      <c r="T44" s="116" t="str">
        <f t="shared" si="0"/>
        <v>Moderado</v>
      </c>
      <c r="U44" s="116">
        <f t="shared" si="1"/>
        <v>50</v>
      </c>
      <c r="V44" s="116" t="str">
        <f t="shared" si="2"/>
        <v>Si</v>
      </c>
      <c r="W44" s="86">
        <v>1</v>
      </c>
      <c r="X44" s="116">
        <f t="shared" si="38"/>
        <v>50</v>
      </c>
      <c r="Y44" s="116" t="str">
        <f t="shared" si="39"/>
        <v>Moderado</v>
      </c>
      <c r="Z44" s="118" t="s">
        <v>158</v>
      </c>
      <c r="AA44" s="116">
        <f t="shared" si="40"/>
        <v>1</v>
      </c>
      <c r="AB44" s="118" t="s">
        <v>158</v>
      </c>
      <c r="AC44" s="116">
        <f t="shared" si="41"/>
        <v>1</v>
      </c>
      <c r="AD44" s="116">
        <f t="shared" si="42"/>
        <v>1</v>
      </c>
      <c r="AE44" s="116" t="str">
        <f t="shared" si="43"/>
        <v>Rara vez</v>
      </c>
      <c r="AF44" s="116">
        <f t="shared" si="44"/>
        <v>4</v>
      </c>
      <c r="AG44" s="116" t="str">
        <f t="shared" si="45"/>
        <v>Mayor</v>
      </c>
      <c r="AH44" s="116">
        <f t="shared" si="46"/>
        <v>4</v>
      </c>
      <c r="AI44" s="117" t="str">
        <f t="shared" si="47"/>
        <v>MODERADA</v>
      </c>
      <c r="AJ44" s="116" t="str">
        <f t="shared" si="32"/>
        <v>Reducir el Riesgo.</v>
      </c>
      <c r="AK44" s="118" t="s">
        <v>783</v>
      </c>
      <c r="AL44" s="118" t="s">
        <v>784</v>
      </c>
      <c r="AM44" s="118">
        <v>1</v>
      </c>
      <c r="AN44" s="118" t="s">
        <v>785</v>
      </c>
      <c r="AO44" s="122">
        <v>44197</v>
      </c>
      <c r="AP44" s="122">
        <v>44561</v>
      </c>
      <c r="AQ44" s="113" t="s">
        <v>417</v>
      </c>
      <c r="AR44" s="78">
        <v>44712</v>
      </c>
      <c r="AS44" s="134" t="s">
        <v>786</v>
      </c>
      <c r="AT44" s="118">
        <v>0.5</v>
      </c>
      <c r="AU44" s="99">
        <f t="shared" si="48"/>
        <v>0.5</v>
      </c>
      <c r="AV44" s="97" t="str">
        <f t="shared" si="49"/>
        <v>EN PROCESO</v>
      </c>
      <c r="AW44" s="147" t="s">
        <v>787</v>
      </c>
      <c r="AX44" s="118" t="s">
        <v>734</v>
      </c>
    </row>
    <row r="45" spans="1:50" s="105" customFormat="1" ht="147" x14ac:dyDescent="0.25">
      <c r="A45" s="118" t="s">
        <v>33</v>
      </c>
      <c r="B45" s="118" t="s">
        <v>50</v>
      </c>
      <c r="C45" s="118" t="s">
        <v>351</v>
      </c>
      <c r="D45" s="118" t="s">
        <v>21</v>
      </c>
      <c r="E45" s="118" t="s">
        <v>418</v>
      </c>
      <c r="F45" s="118" t="s">
        <v>419</v>
      </c>
      <c r="G45" s="118" t="s">
        <v>420</v>
      </c>
      <c r="H45" s="118" t="s">
        <v>73</v>
      </c>
      <c r="I45" s="118" t="s">
        <v>421</v>
      </c>
      <c r="J45" s="118" t="s">
        <v>422</v>
      </c>
      <c r="K45" s="118" t="s">
        <v>36</v>
      </c>
      <c r="L45" s="116">
        <f t="shared" si="34"/>
        <v>3</v>
      </c>
      <c r="M45" s="118" t="s">
        <v>47</v>
      </c>
      <c r="N45" s="116">
        <f t="shared" si="35"/>
        <v>5</v>
      </c>
      <c r="O45" s="116">
        <f t="shared" si="36"/>
        <v>15</v>
      </c>
      <c r="P45" s="117" t="str">
        <f t="shared" si="37"/>
        <v>EXTREMA</v>
      </c>
      <c r="Q45" s="118" t="s">
        <v>788</v>
      </c>
      <c r="R45" s="116" t="str">
        <f>'[6]Anexo 2 - Controles (Gestión)'!E186</f>
        <v>Cualitativa</v>
      </c>
      <c r="S45" s="118" t="s">
        <v>150</v>
      </c>
      <c r="T45" s="116" t="str">
        <f t="shared" si="0"/>
        <v>Moderado</v>
      </c>
      <c r="U45" s="116">
        <f t="shared" si="1"/>
        <v>50</v>
      </c>
      <c r="V45" s="116" t="str">
        <f t="shared" si="2"/>
        <v>Si</v>
      </c>
      <c r="W45" s="86">
        <v>1</v>
      </c>
      <c r="X45" s="116">
        <f t="shared" si="38"/>
        <v>50</v>
      </c>
      <c r="Y45" s="116" t="str">
        <f t="shared" si="39"/>
        <v>Moderado</v>
      </c>
      <c r="Z45" s="118" t="s">
        <v>158</v>
      </c>
      <c r="AA45" s="116">
        <f t="shared" si="40"/>
        <v>1</v>
      </c>
      <c r="AB45" s="118" t="s">
        <v>158</v>
      </c>
      <c r="AC45" s="116">
        <f t="shared" si="41"/>
        <v>1</v>
      </c>
      <c r="AD45" s="116">
        <f t="shared" si="42"/>
        <v>2</v>
      </c>
      <c r="AE45" s="116" t="str">
        <f t="shared" si="43"/>
        <v>Improbable</v>
      </c>
      <c r="AF45" s="116">
        <f t="shared" si="44"/>
        <v>4</v>
      </c>
      <c r="AG45" s="116" t="str">
        <f t="shared" si="45"/>
        <v>Mayor</v>
      </c>
      <c r="AH45" s="116">
        <f t="shared" si="46"/>
        <v>8</v>
      </c>
      <c r="AI45" s="117" t="str">
        <f t="shared" si="47"/>
        <v>ALTA</v>
      </c>
      <c r="AJ45" s="116" t="str">
        <f t="shared" si="32"/>
        <v>Reducir el Riesgo, Evitar, Compartir o Transferir.</v>
      </c>
      <c r="AK45" s="118" t="s">
        <v>423</v>
      </c>
      <c r="AL45" s="118" t="s">
        <v>424</v>
      </c>
      <c r="AM45" s="118">
        <v>1</v>
      </c>
      <c r="AN45" s="118" t="s">
        <v>425</v>
      </c>
      <c r="AO45" s="122">
        <v>44197</v>
      </c>
      <c r="AP45" s="122">
        <v>44561</v>
      </c>
      <c r="AQ45" s="113" t="s">
        <v>426</v>
      </c>
      <c r="AR45" s="78">
        <v>44712</v>
      </c>
      <c r="AS45" s="134" t="s">
        <v>739</v>
      </c>
      <c r="AT45" s="118">
        <v>0.5</v>
      </c>
      <c r="AU45" s="99">
        <f t="shared" si="48"/>
        <v>0.5</v>
      </c>
      <c r="AV45" s="97" t="str">
        <f t="shared" si="49"/>
        <v>EN PROCESO</v>
      </c>
      <c r="AW45" s="369" t="s">
        <v>825</v>
      </c>
      <c r="AX45" s="118" t="s">
        <v>734</v>
      </c>
    </row>
    <row r="46" spans="1:50" s="105" customFormat="1" ht="147" x14ac:dyDescent="0.25">
      <c r="A46" s="118" t="s">
        <v>33</v>
      </c>
      <c r="B46" s="118" t="s">
        <v>50</v>
      </c>
      <c r="C46" s="118" t="s">
        <v>351</v>
      </c>
      <c r="D46" s="118" t="s">
        <v>21</v>
      </c>
      <c r="E46" s="118" t="s">
        <v>427</v>
      </c>
      <c r="F46" s="118" t="s">
        <v>428</v>
      </c>
      <c r="G46" s="118" t="s">
        <v>429</v>
      </c>
      <c r="H46" s="118" t="s">
        <v>73</v>
      </c>
      <c r="I46" s="113" t="s">
        <v>430</v>
      </c>
      <c r="J46" s="118" t="s">
        <v>431</v>
      </c>
      <c r="K46" s="118" t="s">
        <v>36</v>
      </c>
      <c r="L46" s="116">
        <f t="shared" si="34"/>
        <v>3</v>
      </c>
      <c r="M46" s="118" t="s">
        <v>42</v>
      </c>
      <c r="N46" s="116">
        <f t="shared" si="35"/>
        <v>4</v>
      </c>
      <c r="O46" s="116">
        <f t="shared" si="36"/>
        <v>12</v>
      </c>
      <c r="P46" s="117" t="str">
        <f t="shared" si="37"/>
        <v>ALTA</v>
      </c>
      <c r="Q46" s="118" t="s">
        <v>789</v>
      </c>
      <c r="R46" s="116" t="str">
        <f>'[6]Anexo 2 - Controles (Gestión)'!E204</f>
        <v>Cualitativa</v>
      </c>
      <c r="S46" s="118" t="s">
        <v>150</v>
      </c>
      <c r="T46" s="116" t="str">
        <f t="shared" si="0"/>
        <v>Moderado</v>
      </c>
      <c r="U46" s="116">
        <f t="shared" si="1"/>
        <v>50</v>
      </c>
      <c r="V46" s="116" t="str">
        <f t="shared" si="2"/>
        <v>Si</v>
      </c>
      <c r="W46" s="86">
        <v>1</v>
      </c>
      <c r="X46" s="116">
        <f t="shared" si="38"/>
        <v>50</v>
      </c>
      <c r="Y46" s="116" t="str">
        <f t="shared" si="39"/>
        <v>Moderado</v>
      </c>
      <c r="Z46" s="118" t="s">
        <v>158</v>
      </c>
      <c r="AA46" s="116">
        <f t="shared" si="40"/>
        <v>1</v>
      </c>
      <c r="AB46" s="118" t="s">
        <v>158</v>
      </c>
      <c r="AC46" s="116">
        <f t="shared" si="41"/>
        <v>1</v>
      </c>
      <c r="AD46" s="116">
        <f t="shared" si="42"/>
        <v>2</v>
      </c>
      <c r="AE46" s="116" t="str">
        <f t="shared" si="43"/>
        <v>Improbable</v>
      </c>
      <c r="AF46" s="116">
        <f t="shared" si="44"/>
        <v>3</v>
      </c>
      <c r="AG46" s="116" t="str">
        <f t="shared" si="45"/>
        <v>Moderado</v>
      </c>
      <c r="AH46" s="116">
        <f t="shared" si="46"/>
        <v>6</v>
      </c>
      <c r="AI46" s="117" t="str">
        <f t="shared" si="47"/>
        <v>MODERADA</v>
      </c>
      <c r="AJ46" s="116" t="str">
        <f t="shared" si="32"/>
        <v>Reducir el Riesgo.</v>
      </c>
      <c r="AK46" s="118" t="s">
        <v>432</v>
      </c>
      <c r="AL46" s="118" t="s">
        <v>424</v>
      </c>
      <c r="AM46" s="118">
        <v>1</v>
      </c>
      <c r="AN46" s="118" t="s">
        <v>425</v>
      </c>
      <c r="AO46" s="122">
        <v>44197</v>
      </c>
      <c r="AP46" s="122">
        <v>44561</v>
      </c>
      <c r="AQ46" s="113" t="s">
        <v>426</v>
      </c>
      <c r="AR46" s="78">
        <v>44712</v>
      </c>
      <c r="AS46" s="134" t="s">
        <v>739</v>
      </c>
      <c r="AT46" s="118">
        <v>0.5</v>
      </c>
      <c r="AU46" s="99">
        <f t="shared" si="48"/>
        <v>0.5</v>
      </c>
      <c r="AV46" s="97" t="str">
        <f t="shared" si="49"/>
        <v>EN PROCESO</v>
      </c>
      <c r="AW46" s="369" t="s">
        <v>825</v>
      </c>
      <c r="AX46" s="118" t="s">
        <v>734</v>
      </c>
    </row>
    <row r="47" spans="1:50" s="105" customFormat="1" ht="136.5" x14ac:dyDescent="0.25">
      <c r="A47" s="118" t="s">
        <v>33</v>
      </c>
      <c r="B47" s="118" t="s">
        <v>50</v>
      </c>
      <c r="C47" s="118" t="s">
        <v>351</v>
      </c>
      <c r="D47" s="118" t="s">
        <v>21</v>
      </c>
      <c r="E47" s="118" t="s">
        <v>433</v>
      </c>
      <c r="F47" s="118" t="s">
        <v>434</v>
      </c>
      <c r="G47" s="118" t="s">
        <v>435</v>
      </c>
      <c r="H47" s="118" t="s">
        <v>73</v>
      </c>
      <c r="I47" s="118" t="s">
        <v>436</v>
      </c>
      <c r="J47" s="118" t="s">
        <v>437</v>
      </c>
      <c r="K47" s="118" t="s">
        <v>23</v>
      </c>
      <c r="L47" s="116">
        <f t="shared" si="34"/>
        <v>1</v>
      </c>
      <c r="M47" s="118" t="s">
        <v>47</v>
      </c>
      <c r="N47" s="116">
        <f t="shared" si="35"/>
        <v>5</v>
      </c>
      <c r="O47" s="116">
        <f t="shared" si="36"/>
        <v>5</v>
      </c>
      <c r="P47" s="117" t="str">
        <f t="shared" si="37"/>
        <v>MODERADA</v>
      </c>
      <c r="Q47" s="118" t="s">
        <v>438</v>
      </c>
      <c r="R47" s="116" t="str">
        <f>'[6]Anexo 2 - Controles (Gestión)'!E222</f>
        <v>Cualitativa</v>
      </c>
      <c r="S47" s="118" t="s">
        <v>150</v>
      </c>
      <c r="T47" s="116" t="str">
        <f t="shared" si="0"/>
        <v>Moderado</v>
      </c>
      <c r="U47" s="116">
        <f t="shared" si="1"/>
        <v>50</v>
      </c>
      <c r="V47" s="116" t="str">
        <f t="shared" si="2"/>
        <v>Si</v>
      </c>
      <c r="W47" s="86">
        <v>1</v>
      </c>
      <c r="X47" s="116">
        <f t="shared" si="38"/>
        <v>50</v>
      </c>
      <c r="Y47" s="116" t="str">
        <f t="shared" si="39"/>
        <v>Moderado</v>
      </c>
      <c r="Z47" s="118" t="s">
        <v>158</v>
      </c>
      <c r="AA47" s="116">
        <f t="shared" si="40"/>
        <v>1</v>
      </c>
      <c r="AB47" s="118" t="s">
        <v>158</v>
      </c>
      <c r="AC47" s="116">
        <f t="shared" si="41"/>
        <v>1</v>
      </c>
      <c r="AD47" s="116">
        <f t="shared" si="42"/>
        <v>1</v>
      </c>
      <c r="AE47" s="116" t="str">
        <f t="shared" si="43"/>
        <v>Rara vez</v>
      </c>
      <c r="AF47" s="116">
        <f t="shared" si="44"/>
        <v>4</v>
      </c>
      <c r="AG47" s="116" t="str">
        <f t="shared" si="45"/>
        <v>Mayor</v>
      </c>
      <c r="AH47" s="116">
        <f t="shared" si="46"/>
        <v>4</v>
      </c>
      <c r="AI47" s="117" t="str">
        <f t="shared" si="47"/>
        <v>MODERADA</v>
      </c>
      <c r="AJ47" s="116" t="str">
        <f t="shared" si="32"/>
        <v>Reducir el Riesgo.</v>
      </c>
      <c r="AK47" s="118" t="s">
        <v>432</v>
      </c>
      <c r="AL47" s="118" t="s">
        <v>424</v>
      </c>
      <c r="AM47" s="118">
        <v>1</v>
      </c>
      <c r="AN47" s="118" t="s">
        <v>425</v>
      </c>
      <c r="AO47" s="122">
        <v>44197</v>
      </c>
      <c r="AP47" s="122">
        <v>44561</v>
      </c>
      <c r="AQ47" s="113" t="s">
        <v>426</v>
      </c>
      <c r="AR47" s="78">
        <v>44712</v>
      </c>
      <c r="AS47" s="134" t="s">
        <v>739</v>
      </c>
      <c r="AT47" s="118">
        <v>0.5</v>
      </c>
      <c r="AU47" s="99">
        <f t="shared" si="48"/>
        <v>0.5</v>
      </c>
      <c r="AV47" s="97" t="str">
        <f t="shared" si="49"/>
        <v>EN PROCESO</v>
      </c>
      <c r="AW47" s="369" t="s">
        <v>826</v>
      </c>
      <c r="AX47" s="118" t="s">
        <v>734</v>
      </c>
    </row>
    <row r="48" spans="1:50" s="105" customFormat="1" ht="136.5" x14ac:dyDescent="0.25">
      <c r="A48" s="118" t="s">
        <v>33</v>
      </c>
      <c r="B48" s="118" t="s">
        <v>50</v>
      </c>
      <c r="C48" s="118" t="s">
        <v>351</v>
      </c>
      <c r="D48" s="118" t="s">
        <v>21</v>
      </c>
      <c r="E48" s="118" t="s">
        <v>439</v>
      </c>
      <c r="F48" s="118" t="s">
        <v>440</v>
      </c>
      <c r="G48" s="118" t="s">
        <v>441</v>
      </c>
      <c r="H48" s="118" t="s">
        <v>73</v>
      </c>
      <c r="I48" s="118" t="s">
        <v>442</v>
      </c>
      <c r="J48" s="118" t="s">
        <v>673</v>
      </c>
      <c r="K48" s="118" t="s">
        <v>23</v>
      </c>
      <c r="L48" s="116">
        <f t="shared" si="34"/>
        <v>1</v>
      </c>
      <c r="M48" s="118" t="s">
        <v>47</v>
      </c>
      <c r="N48" s="116">
        <f t="shared" si="35"/>
        <v>5</v>
      </c>
      <c r="O48" s="116">
        <f t="shared" si="36"/>
        <v>5</v>
      </c>
      <c r="P48" s="117" t="str">
        <f t="shared" si="37"/>
        <v>MODERADA</v>
      </c>
      <c r="Q48" s="118" t="s">
        <v>443</v>
      </c>
      <c r="R48" s="116" t="str">
        <f>'[6]Anexo 2 - Controles (Gestión)'!E240</f>
        <v>Asignado</v>
      </c>
      <c r="S48" s="118" t="s">
        <v>150</v>
      </c>
      <c r="T48" s="116" t="str">
        <f t="shared" si="0"/>
        <v>Moderado</v>
      </c>
      <c r="U48" s="116">
        <f t="shared" si="1"/>
        <v>50</v>
      </c>
      <c r="V48" s="116" t="str">
        <f t="shared" si="2"/>
        <v>Si</v>
      </c>
      <c r="W48" s="86">
        <v>1</v>
      </c>
      <c r="X48" s="116">
        <f t="shared" si="38"/>
        <v>50</v>
      </c>
      <c r="Y48" s="116" t="str">
        <f t="shared" si="39"/>
        <v>Moderado</v>
      </c>
      <c r="Z48" s="118" t="s">
        <v>158</v>
      </c>
      <c r="AA48" s="116">
        <f t="shared" si="40"/>
        <v>1</v>
      </c>
      <c r="AB48" s="118" t="s">
        <v>158</v>
      </c>
      <c r="AC48" s="116">
        <f t="shared" si="41"/>
        <v>1</v>
      </c>
      <c r="AD48" s="116">
        <f t="shared" si="42"/>
        <v>1</v>
      </c>
      <c r="AE48" s="116" t="str">
        <f t="shared" si="43"/>
        <v>Rara vez</v>
      </c>
      <c r="AF48" s="116">
        <f t="shared" si="44"/>
        <v>4</v>
      </c>
      <c r="AG48" s="116" t="str">
        <f t="shared" si="45"/>
        <v>Mayor</v>
      </c>
      <c r="AH48" s="116">
        <f t="shared" si="46"/>
        <v>4</v>
      </c>
      <c r="AI48" s="117" t="str">
        <f t="shared" si="47"/>
        <v>MODERADA</v>
      </c>
      <c r="AJ48" s="116" t="str">
        <f t="shared" si="32"/>
        <v>Reducir el Riesgo.</v>
      </c>
      <c r="AK48" s="118" t="s">
        <v>432</v>
      </c>
      <c r="AL48" s="118" t="s">
        <v>424</v>
      </c>
      <c r="AM48" s="118">
        <v>1</v>
      </c>
      <c r="AN48" s="118" t="s">
        <v>425</v>
      </c>
      <c r="AO48" s="122">
        <v>44197</v>
      </c>
      <c r="AP48" s="122">
        <v>44561</v>
      </c>
      <c r="AQ48" s="113" t="s">
        <v>426</v>
      </c>
      <c r="AR48" s="78">
        <v>44712</v>
      </c>
      <c r="AS48" s="134" t="s">
        <v>739</v>
      </c>
      <c r="AT48" s="118">
        <v>0.5</v>
      </c>
      <c r="AU48" s="99">
        <f t="shared" si="48"/>
        <v>0.5</v>
      </c>
      <c r="AV48" s="97" t="str">
        <f t="shared" si="49"/>
        <v>EN PROCESO</v>
      </c>
      <c r="AW48" s="369" t="s">
        <v>841</v>
      </c>
      <c r="AX48" s="118" t="s">
        <v>734</v>
      </c>
    </row>
    <row r="49" spans="1:50" s="105" customFormat="1" ht="147" x14ac:dyDescent="0.25">
      <c r="A49" s="118" t="s">
        <v>33</v>
      </c>
      <c r="B49" s="118" t="s">
        <v>50</v>
      </c>
      <c r="C49" s="118" t="s">
        <v>351</v>
      </c>
      <c r="D49" s="118" t="s">
        <v>21</v>
      </c>
      <c r="E49" s="118" t="s">
        <v>444</v>
      </c>
      <c r="F49" s="118" t="s">
        <v>445</v>
      </c>
      <c r="G49" s="118" t="s">
        <v>446</v>
      </c>
      <c r="H49" s="118" t="s">
        <v>73</v>
      </c>
      <c r="I49" s="118" t="s">
        <v>447</v>
      </c>
      <c r="J49" s="118" t="s">
        <v>448</v>
      </c>
      <c r="K49" s="118" t="s">
        <v>23</v>
      </c>
      <c r="L49" s="116">
        <f t="shared" si="34"/>
        <v>1</v>
      </c>
      <c r="M49" s="118" t="s">
        <v>47</v>
      </c>
      <c r="N49" s="116">
        <f t="shared" si="35"/>
        <v>5</v>
      </c>
      <c r="O49" s="116">
        <f t="shared" si="36"/>
        <v>5</v>
      </c>
      <c r="P49" s="117" t="str">
        <f t="shared" si="37"/>
        <v>MODERADA</v>
      </c>
      <c r="Q49" s="118" t="s">
        <v>443</v>
      </c>
      <c r="R49" s="116" t="str">
        <f>'[6]Anexo 2 - Controles (Gestión)'!E258</f>
        <v>Asignado</v>
      </c>
      <c r="S49" s="118" t="s">
        <v>150</v>
      </c>
      <c r="T49" s="116" t="str">
        <f t="shared" si="0"/>
        <v>Moderado</v>
      </c>
      <c r="U49" s="116">
        <f t="shared" si="1"/>
        <v>50</v>
      </c>
      <c r="V49" s="116" t="str">
        <f t="shared" si="2"/>
        <v>Si</v>
      </c>
      <c r="W49" s="86">
        <v>1</v>
      </c>
      <c r="X49" s="116">
        <f t="shared" si="38"/>
        <v>50</v>
      </c>
      <c r="Y49" s="116" t="str">
        <f t="shared" si="39"/>
        <v>Moderado</v>
      </c>
      <c r="Z49" s="118" t="s">
        <v>158</v>
      </c>
      <c r="AA49" s="116">
        <f t="shared" si="40"/>
        <v>1</v>
      </c>
      <c r="AB49" s="118" t="s">
        <v>158</v>
      </c>
      <c r="AC49" s="116">
        <f t="shared" si="41"/>
        <v>1</v>
      </c>
      <c r="AD49" s="116">
        <f t="shared" si="42"/>
        <v>1</v>
      </c>
      <c r="AE49" s="116" t="str">
        <f t="shared" si="43"/>
        <v>Rara vez</v>
      </c>
      <c r="AF49" s="116">
        <f t="shared" si="44"/>
        <v>4</v>
      </c>
      <c r="AG49" s="116" t="str">
        <f t="shared" si="45"/>
        <v>Mayor</v>
      </c>
      <c r="AH49" s="116">
        <f t="shared" si="46"/>
        <v>4</v>
      </c>
      <c r="AI49" s="117" t="str">
        <f t="shared" si="47"/>
        <v>MODERADA</v>
      </c>
      <c r="AJ49" s="116" t="str">
        <f t="shared" si="32"/>
        <v>Reducir el Riesgo.</v>
      </c>
      <c r="AK49" s="118" t="s">
        <v>432</v>
      </c>
      <c r="AL49" s="118" t="s">
        <v>424</v>
      </c>
      <c r="AM49" s="118">
        <v>1</v>
      </c>
      <c r="AN49" s="118" t="s">
        <v>425</v>
      </c>
      <c r="AO49" s="122">
        <v>44197</v>
      </c>
      <c r="AP49" s="122">
        <v>44561</v>
      </c>
      <c r="AQ49" s="113" t="s">
        <v>426</v>
      </c>
      <c r="AR49" s="78">
        <v>44712</v>
      </c>
      <c r="AS49" s="134" t="s">
        <v>739</v>
      </c>
      <c r="AT49" s="118">
        <v>0.5</v>
      </c>
      <c r="AU49" s="99">
        <f t="shared" si="48"/>
        <v>0.5</v>
      </c>
      <c r="AV49" s="97" t="str">
        <f t="shared" si="49"/>
        <v>EN PROCESO</v>
      </c>
      <c r="AW49" s="147" t="s">
        <v>827</v>
      </c>
      <c r="AX49" s="118" t="s">
        <v>734</v>
      </c>
    </row>
    <row r="50" spans="1:50" s="105" customFormat="1" ht="136.5" x14ac:dyDescent="0.25">
      <c r="A50" s="118" t="s">
        <v>33</v>
      </c>
      <c r="B50" s="118" t="s">
        <v>50</v>
      </c>
      <c r="C50" s="118" t="s">
        <v>351</v>
      </c>
      <c r="D50" s="118" t="s">
        <v>21</v>
      </c>
      <c r="E50" s="118" t="s">
        <v>449</v>
      </c>
      <c r="F50" s="118" t="s">
        <v>450</v>
      </c>
      <c r="G50" s="118" t="s">
        <v>451</v>
      </c>
      <c r="H50" s="118" t="s">
        <v>73</v>
      </c>
      <c r="I50" s="118" t="s">
        <v>452</v>
      </c>
      <c r="J50" s="118" t="s">
        <v>453</v>
      </c>
      <c r="K50" s="118" t="s">
        <v>23</v>
      </c>
      <c r="L50" s="116">
        <f t="shared" si="34"/>
        <v>1</v>
      </c>
      <c r="M50" s="118" t="s">
        <v>47</v>
      </c>
      <c r="N50" s="116">
        <f t="shared" si="35"/>
        <v>5</v>
      </c>
      <c r="O50" s="116">
        <f t="shared" si="36"/>
        <v>5</v>
      </c>
      <c r="P50" s="117" t="str">
        <f t="shared" si="37"/>
        <v>MODERADA</v>
      </c>
      <c r="Q50" s="118" t="s">
        <v>443</v>
      </c>
      <c r="R50" s="116" t="str">
        <f>'[6]Anexo 2 - Controles (Gestión)'!E275</f>
        <v>Asignado</v>
      </c>
      <c r="S50" s="118" t="s">
        <v>150</v>
      </c>
      <c r="T50" s="116" t="str">
        <f t="shared" si="0"/>
        <v>Moderado</v>
      </c>
      <c r="U50" s="116">
        <f t="shared" si="1"/>
        <v>50</v>
      </c>
      <c r="V50" s="116" t="str">
        <f t="shared" si="2"/>
        <v>Si</v>
      </c>
      <c r="W50" s="86">
        <v>1</v>
      </c>
      <c r="X50" s="116">
        <f t="shared" si="38"/>
        <v>50</v>
      </c>
      <c r="Y50" s="116" t="str">
        <f t="shared" si="39"/>
        <v>Moderado</v>
      </c>
      <c r="Z50" s="118" t="s">
        <v>158</v>
      </c>
      <c r="AA50" s="116">
        <f t="shared" si="40"/>
        <v>1</v>
      </c>
      <c r="AB50" s="118" t="s">
        <v>158</v>
      </c>
      <c r="AC50" s="116">
        <f t="shared" si="41"/>
        <v>1</v>
      </c>
      <c r="AD50" s="116">
        <f t="shared" si="42"/>
        <v>1</v>
      </c>
      <c r="AE50" s="116" t="str">
        <f t="shared" si="43"/>
        <v>Rara vez</v>
      </c>
      <c r="AF50" s="116">
        <f t="shared" si="44"/>
        <v>4</v>
      </c>
      <c r="AG50" s="116" t="str">
        <f t="shared" si="45"/>
        <v>Mayor</v>
      </c>
      <c r="AH50" s="116">
        <f t="shared" si="46"/>
        <v>4</v>
      </c>
      <c r="AI50" s="117" t="str">
        <f t="shared" si="47"/>
        <v>MODERADA</v>
      </c>
      <c r="AJ50" s="116" t="str">
        <f t="shared" si="32"/>
        <v>Reducir el Riesgo.</v>
      </c>
      <c r="AK50" s="118" t="s">
        <v>432</v>
      </c>
      <c r="AL50" s="118" t="s">
        <v>424</v>
      </c>
      <c r="AM50" s="118">
        <v>1</v>
      </c>
      <c r="AN50" s="118" t="s">
        <v>425</v>
      </c>
      <c r="AO50" s="122">
        <v>44197</v>
      </c>
      <c r="AP50" s="122">
        <v>44561</v>
      </c>
      <c r="AQ50" s="113" t="s">
        <v>426</v>
      </c>
      <c r="AR50" s="78">
        <v>44712</v>
      </c>
      <c r="AS50" s="134" t="s">
        <v>739</v>
      </c>
      <c r="AT50" s="118">
        <v>0.5</v>
      </c>
      <c r="AU50" s="99">
        <f t="shared" ref="AU50" si="50">IF(AT50="","",IF(OR(AM50=0,AM50="",AR50=""),"",(AT50*100%)/AM50))</f>
        <v>0.5</v>
      </c>
      <c r="AV50" s="97" t="str">
        <f t="shared" ref="AV50" si="51">IF(AT50="","",IF(AR50&lt;&gt;AP50,IF(AU50=0%,"SIN INICIAR",IF(AU50=100%,"TERMINADA",IF(AU50&gt;0%,"EN PROCESO",IF(AU50&lt;=0%,"INCUMPLIDA"))))))</f>
        <v>EN PROCESO</v>
      </c>
      <c r="AW50" s="147" t="s">
        <v>828</v>
      </c>
      <c r="AX50" s="118" t="s">
        <v>734</v>
      </c>
    </row>
    <row r="51" spans="1:50" s="105" customFormat="1" ht="136.5" x14ac:dyDescent="0.25">
      <c r="A51" s="118" t="s">
        <v>33</v>
      </c>
      <c r="B51" s="118" t="s">
        <v>50</v>
      </c>
      <c r="C51" s="118" t="s">
        <v>351</v>
      </c>
      <c r="D51" s="118" t="s">
        <v>21</v>
      </c>
      <c r="E51" s="118" t="s">
        <v>454</v>
      </c>
      <c r="F51" s="118" t="s">
        <v>455</v>
      </c>
      <c r="G51" s="118" t="s">
        <v>456</v>
      </c>
      <c r="H51" s="118" t="s">
        <v>73</v>
      </c>
      <c r="I51" s="118" t="s">
        <v>457</v>
      </c>
      <c r="J51" s="118" t="s">
        <v>458</v>
      </c>
      <c r="K51" s="118" t="s">
        <v>23</v>
      </c>
      <c r="L51" s="116">
        <f t="shared" si="34"/>
        <v>1</v>
      </c>
      <c r="M51" s="118" t="s">
        <v>47</v>
      </c>
      <c r="N51" s="116">
        <f t="shared" si="35"/>
        <v>5</v>
      </c>
      <c r="O51" s="116">
        <f t="shared" si="36"/>
        <v>5</v>
      </c>
      <c r="P51" s="117" t="str">
        <f t="shared" si="37"/>
        <v>MODERADA</v>
      </c>
      <c r="Q51" s="118" t="s">
        <v>459</v>
      </c>
      <c r="R51" s="116" t="str">
        <f>'[6]Anexo 2 - Controles (Gestión)'!E293</f>
        <v>Asignado</v>
      </c>
      <c r="S51" s="118" t="s">
        <v>150</v>
      </c>
      <c r="T51" s="116" t="str">
        <f t="shared" si="0"/>
        <v>Moderado</v>
      </c>
      <c r="U51" s="116">
        <f t="shared" si="1"/>
        <v>50</v>
      </c>
      <c r="V51" s="116" t="str">
        <f t="shared" si="2"/>
        <v>Si</v>
      </c>
      <c r="W51" s="86">
        <v>1</v>
      </c>
      <c r="X51" s="116">
        <f t="shared" si="38"/>
        <v>50</v>
      </c>
      <c r="Y51" s="116" t="str">
        <f t="shared" si="39"/>
        <v>Moderado</v>
      </c>
      <c r="Z51" s="118" t="s">
        <v>158</v>
      </c>
      <c r="AA51" s="116">
        <f t="shared" si="40"/>
        <v>1</v>
      </c>
      <c r="AB51" s="118" t="s">
        <v>158</v>
      </c>
      <c r="AC51" s="116">
        <f t="shared" si="41"/>
        <v>1</v>
      </c>
      <c r="AD51" s="116">
        <f t="shared" si="42"/>
        <v>1</v>
      </c>
      <c r="AE51" s="116" t="str">
        <f t="shared" si="43"/>
        <v>Rara vez</v>
      </c>
      <c r="AF51" s="116">
        <f t="shared" si="44"/>
        <v>4</v>
      </c>
      <c r="AG51" s="116" t="str">
        <f t="shared" si="45"/>
        <v>Mayor</v>
      </c>
      <c r="AH51" s="116">
        <f t="shared" si="46"/>
        <v>4</v>
      </c>
      <c r="AI51" s="117" t="str">
        <f t="shared" si="47"/>
        <v>MODERADA</v>
      </c>
      <c r="AJ51" s="116" t="str">
        <f t="shared" si="32"/>
        <v>Reducir el Riesgo.</v>
      </c>
      <c r="AK51" s="118" t="s">
        <v>460</v>
      </c>
      <c r="AL51" s="118" t="s">
        <v>461</v>
      </c>
      <c r="AM51" s="118">
        <v>1</v>
      </c>
      <c r="AN51" s="118" t="s">
        <v>370</v>
      </c>
      <c r="AO51" s="122">
        <v>44197</v>
      </c>
      <c r="AP51" s="122">
        <v>44561</v>
      </c>
      <c r="AQ51" s="113" t="s">
        <v>462</v>
      </c>
      <c r="AR51" s="78">
        <v>44712</v>
      </c>
      <c r="AS51" s="134" t="s">
        <v>790</v>
      </c>
      <c r="AT51" s="118">
        <v>0.5</v>
      </c>
      <c r="AU51" s="99">
        <f t="shared" si="48"/>
        <v>0.5</v>
      </c>
      <c r="AV51" s="97" t="str">
        <f t="shared" si="49"/>
        <v>EN PROCESO</v>
      </c>
      <c r="AW51" s="147" t="s">
        <v>829</v>
      </c>
      <c r="AX51" s="118" t="s">
        <v>734</v>
      </c>
    </row>
    <row r="52" spans="1:50" s="105" customFormat="1" ht="136.5" x14ac:dyDescent="0.25">
      <c r="A52" s="118" t="s">
        <v>33</v>
      </c>
      <c r="B52" s="118" t="s">
        <v>50</v>
      </c>
      <c r="C52" s="118" t="s">
        <v>351</v>
      </c>
      <c r="D52" s="118" t="s">
        <v>21</v>
      </c>
      <c r="E52" s="118" t="s">
        <v>463</v>
      </c>
      <c r="F52" s="118" t="s">
        <v>791</v>
      </c>
      <c r="G52" s="118" t="s">
        <v>464</v>
      </c>
      <c r="H52" s="118" t="s">
        <v>73</v>
      </c>
      <c r="I52" s="118" t="s">
        <v>465</v>
      </c>
      <c r="J52" s="118" t="s">
        <v>466</v>
      </c>
      <c r="K52" s="118" t="s">
        <v>23</v>
      </c>
      <c r="L52" s="116">
        <f t="shared" si="34"/>
        <v>1</v>
      </c>
      <c r="M52" s="118" t="s">
        <v>47</v>
      </c>
      <c r="N52" s="116">
        <f t="shared" si="35"/>
        <v>5</v>
      </c>
      <c r="O52" s="116">
        <f t="shared" si="36"/>
        <v>5</v>
      </c>
      <c r="P52" s="117" t="str">
        <f t="shared" si="37"/>
        <v>MODERADA</v>
      </c>
      <c r="Q52" s="118" t="s">
        <v>792</v>
      </c>
      <c r="R52" s="116" t="str">
        <f>'[6]Anexo 2 - Controles (Gestión)'!E310</f>
        <v>Cualitativa</v>
      </c>
      <c r="S52" s="118" t="s">
        <v>150</v>
      </c>
      <c r="T52" s="116" t="str">
        <f t="shared" si="0"/>
        <v>Moderado</v>
      </c>
      <c r="U52" s="116">
        <f t="shared" si="1"/>
        <v>50</v>
      </c>
      <c r="V52" s="116" t="str">
        <f t="shared" si="2"/>
        <v>Si</v>
      </c>
      <c r="W52" s="86">
        <v>1</v>
      </c>
      <c r="X52" s="116">
        <f t="shared" si="38"/>
        <v>50</v>
      </c>
      <c r="Y52" s="116" t="str">
        <f t="shared" si="39"/>
        <v>Moderado</v>
      </c>
      <c r="Z52" s="118" t="s">
        <v>158</v>
      </c>
      <c r="AA52" s="116">
        <f t="shared" si="40"/>
        <v>1</v>
      </c>
      <c r="AB52" s="118" t="s">
        <v>158</v>
      </c>
      <c r="AC52" s="116">
        <f t="shared" si="41"/>
        <v>1</v>
      </c>
      <c r="AD52" s="116">
        <f t="shared" si="42"/>
        <v>1</v>
      </c>
      <c r="AE52" s="116" t="str">
        <f t="shared" si="43"/>
        <v>Rara vez</v>
      </c>
      <c r="AF52" s="116">
        <f t="shared" si="44"/>
        <v>4</v>
      </c>
      <c r="AG52" s="116" t="str">
        <f t="shared" si="45"/>
        <v>Mayor</v>
      </c>
      <c r="AH52" s="116">
        <f t="shared" si="46"/>
        <v>4</v>
      </c>
      <c r="AI52" s="117" t="str">
        <f t="shared" si="47"/>
        <v>MODERADA</v>
      </c>
      <c r="AJ52" s="116" t="str">
        <f t="shared" si="32"/>
        <v>Reducir el Riesgo.</v>
      </c>
      <c r="AK52" s="118" t="s">
        <v>467</v>
      </c>
      <c r="AL52" s="118" t="s">
        <v>468</v>
      </c>
      <c r="AM52" s="118">
        <v>2</v>
      </c>
      <c r="AN52" s="118" t="s">
        <v>469</v>
      </c>
      <c r="AO52" s="122">
        <v>44197</v>
      </c>
      <c r="AP52" s="122">
        <v>44561</v>
      </c>
      <c r="AQ52" s="113" t="s">
        <v>470</v>
      </c>
      <c r="AR52" s="78">
        <v>44712</v>
      </c>
      <c r="AS52" s="134" t="s">
        <v>793</v>
      </c>
      <c r="AT52" s="118">
        <v>0.5</v>
      </c>
      <c r="AU52" s="99">
        <f t="shared" si="48"/>
        <v>0.25</v>
      </c>
      <c r="AV52" s="97" t="str">
        <f t="shared" si="49"/>
        <v>EN PROCESO</v>
      </c>
      <c r="AW52" s="147" t="s">
        <v>794</v>
      </c>
      <c r="AX52" s="118" t="s">
        <v>734</v>
      </c>
    </row>
    <row r="53" spans="1:50" s="105" customFormat="1" ht="136.5" x14ac:dyDescent="0.25">
      <c r="A53" s="118" t="s">
        <v>33</v>
      </c>
      <c r="B53" s="118" t="s">
        <v>50</v>
      </c>
      <c r="C53" s="118" t="s">
        <v>351</v>
      </c>
      <c r="D53" s="118" t="s">
        <v>21</v>
      </c>
      <c r="E53" s="118" t="s">
        <v>471</v>
      </c>
      <c r="F53" s="118" t="s">
        <v>472</v>
      </c>
      <c r="G53" s="118" t="s">
        <v>473</v>
      </c>
      <c r="H53" s="118" t="s">
        <v>73</v>
      </c>
      <c r="I53" s="118" t="s">
        <v>474</v>
      </c>
      <c r="J53" s="118" t="s">
        <v>475</v>
      </c>
      <c r="K53" s="118" t="s">
        <v>23</v>
      </c>
      <c r="L53" s="116">
        <f t="shared" si="34"/>
        <v>1</v>
      </c>
      <c r="M53" s="118" t="s">
        <v>42</v>
      </c>
      <c r="N53" s="116">
        <f t="shared" si="35"/>
        <v>4</v>
      </c>
      <c r="O53" s="116">
        <f t="shared" si="36"/>
        <v>4</v>
      </c>
      <c r="P53" s="117" t="str">
        <f t="shared" si="37"/>
        <v>MODERADA</v>
      </c>
      <c r="Q53" s="118" t="s">
        <v>792</v>
      </c>
      <c r="R53" s="116">
        <f>'[6]Anexo 2 - Controles (Gestión)'!E328</f>
        <v>0</v>
      </c>
      <c r="S53" s="118" t="s">
        <v>150</v>
      </c>
      <c r="T53" s="116" t="str">
        <f t="shared" si="0"/>
        <v>Moderado</v>
      </c>
      <c r="U53" s="116">
        <f t="shared" si="1"/>
        <v>50</v>
      </c>
      <c r="V53" s="116" t="str">
        <f t="shared" si="2"/>
        <v>Si</v>
      </c>
      <c r="W53" s="86">
        <v>1</v>
      </c>
      <c r="X53" s="116">
        <f t="shared" si="38"/>
        <v>50</v>
      </c>
      <c r="Y53" s="116" t="str">
        <f t="shared" si="39"/>
        <v>Moderado</v>
      </c>
      <c r="Z53" s="118" t="s">
        <v>158</v>
      </c>
      <c r="AA53" s="116">
        <f t="shared" si="40"/>
        <v>1</v>
      </c>
      <c r="AB53" s="118" t="s">
        <v>158</v>
      </c>
      <c r="AC53" s="116">
        <f t="shared" si="41"/>
        <v>1</v>
      </c>
      <c r="AD53" s="116">
        <f t="shared" si="42"/>
        <v>1</v>
      </c>
      <c r="AE53" s="116" t="str">
        <f t="shared" si="43"/>
        <v>Rara vez</v>
      </c>
      <c r="AF53" s="116">
        <f t="shared" si="44"/>
        <v>3</v>
      </c>
      <c r="AG53" s="116" t="str">
        <f t="shared" si="45"/>
        <v>Moderado</v>
      </c>
      <c r="AH53" s="116">
        <f t="shared" si="46"/>
        <v>3</v>
      </c>
      <c r="AI53" s="117" t="str">
        <f t="shared" si="47"/>
        <v>MODERADA</v>
      </c>
      <c r="AJ53" s="116" t="str">
        <f t="shared" si="32"/>
        <v>Reducir el Riesgo.</v>
      </c>
      <c r="AK53" s="118" t="s">
        <v>476</v>
      </c>
      <c r="AL53" s="118" t="s">
        <v>468</v>
      </c>
      <c r="AM53" s="118">
        <v>2</v>
      </c>
      <c r="AN53" s="118" t="s">
        <v>469</v>
      </c>
      <c r="AO53" s="122">
        <v>44197</v>
      </c>
      <c r="AP53" s="122">
        <v>44561</v>
      </c>
      <c r="AQ53" s="113" t="s">
        <v>470</v>
      </c>
      <c r="AR53" s="78">
        <v>44712</v>
      </c>
      <c r="AS53" s="134" t="s">
        <v>793</v>
      </c>
      <c r="AT53" s="118">
        <v>0.5</v>
      </c>
      <c r="AU53" s="99">
        <f t="shared" si="48"/>
        <v>0.25</v>
      </c>
      <c r="AV53" s="97" t="str">
        <f t="shared" si="49"/>
        <v>EN PROCESO</v>
      </c>
      <c r="AW53" s="147" t="s">
        <v>830</v>
      </c>
      <c r="AX53" s="118" t="s">
        <v>734</v>
      </c>
    </row>
    <row r="54" spans="1:50" s="105" customFormat="1" ht="136.5" x14ac:dyDescent="0.25">
      <c r="A54" s="118" t="s">
        <v>33</v>
      </c>
      <c r="B54" s="118" t="s">
        <v>50</v>
      </c>
      <c r="C54" s="118" t="s">
        <v>351</v>
      </c>
      <c r="D54" s="118" t="s">
        <v>21</v>
      </c>
      <c r="E54" s="118" t="s">
        <v>477</v>
      </c>
      <c r="F54" s="118" t="s">
        <v>478</v>
      </c>
      <c r="G54" s="118" t="s">
        <v>479</v>
      </c>
      <c r="H54" s="118" t="s">
        <v>73</v>
      </c>
      <c r="I54" s="118" t="s">
        <v>480</v>
      </c>
      <c r="J54" s="118" t="s">
        <v>481</v>
      </c>
      <c r="K54" s="118" t="s">
        <v>23</v>
      </c>
      <c r="L54" s="116">
        <f t="shared" si="34"/>
        <v>1</v>
      </c>
      <c r="M54" s="118" t="s">
        <v>47</v>
      </c>
      <c r="N54" s="116">
        <f t="shared" si="35"/>
        <v>5</v>
      </c>
      <c r="O54" s="116">
        <f t="shared" si="36"/>
        <v>5</v>
      </c>
      <c r="P54" s="117" t="str">
        <f t="shared" si="37"/>
        <v>MODERADA</v>
      </c>
      <c r="Q54" s="118" t="s">
        <v>482</v>
      </c>
      <c r="R54" s="116">
        <f>'[6]Anexo 2 - Controles (Gestión)'!E346</f>
        <v>0</v>
      </c>
      <c r="S54" s="118" t="s">
        <v>150</v>
      </c>
      <c r="T54" s="116" t="str">
        <f t="shared" si="0"/>
        <v>Moderado</v>
      </c>
      <c r="U54" s="116">
        <f t="shared" si="1"/>
        <v>50</v>
      </c>
      <c r="V54" s="116" t="str">
        <f t="shared" si="2"/>
        <v>Si</v>
      </c>
      <c r="W54" s="86">
        <v>1</v>
      </c>
      <c r="X54" s="116">
        <f t="shared" si="38"/>
        <v>50</v>
      </c>
      <c r="Y54" s="116" t="str">
        <f t="shared" si="39"/>
        <v>Moderado</v>
      </c>
      <c r="Z54" s="118" t="s">
        <v>158</v>
      </c>
      <c r="AA54" s="116">
        <f t="shared" si="40"/>
        <v>1</v>
      </c>
      <c r="AB54" s="118" t="s">
        <v>158</v>
      </c>
      <c r="AC54" s="116">
        <f t="shared" si="41"/>
        <v>1</v>
      </c>
      <c r="AD54" s="116">
        <f t="shared" si="42"/>
        <v>1</v>
      </c>
      <c r="AE54" s="116" t="str">
        <f t="shared" si="43"/>
        <v>Rara vez</v>
      </c>
      <c r="AF54" s="116">
        <f t="shared" si="44"/>
        <v>4</v>
      </c>
      <c r="AG54" s="116" t="str">
        <f t="shared" si="45"/>
        <v>Mayor</v>
      </c>
      <c r="AH54" s="116">
        <f t="shared" si="46"/>
        <v>4</v>
      </c>
      <c r="AI54" s="117" t="str">
        <f t="shared" si="47"/>
        <v>MODERADA</v>
      </c>
      <c r="AJ54" s="116" t="str">
        <f t="shared" si="32"/>
        <v>Reducir el Riesgo.</v>
      </c>
      <c r="AK54" s="118" t="s">
        <v>432</v>
      </c>
      <c r="AL54" s="118" t="s">
        <v>424</v>
      </c>
      <c r="AM54" s="118">
        <v>1</v>
      </c>
      <c r="AN54" s="118" t="s">
        <v>425</v>
      </c>
      <c r="AO54" s="122">
        <v>44197</v>
      </c>
      <c r="AP54" s="122">
        <v>44561</v>
      </c>
      <c r="AQ54" s="113" t="s">
        <v>470</v>
      </c>
      <c r="AR54" s="78">
        <v>44712</v>
      </c>
      <c r="AS54" s="134" t="s">
        <v>793</v>
      </c>
      <c r="AT54" s="118">
        <v>0.5</v>
      </c>
      <c r="AU54" s="99">
        <f t="shared" ref="AU54" si="52">IF(AT54="","",IF(OR(AM54=0,AM54="",AR54=""),"",(AT54*100%)/AM54))</f>
        <v>0.5</v>
      </c>
      <c r="AV54" s="97" t="str">
        <f t="shared" ref="AV54" si="53">IF(AT54="","",IF(AR54&lt;&gt;AP54,IF(AU54=0%,"SIN INICIAR",IF(AU54=100%,"TERMINADA",IF(AU54&gt;0%,"EN PROCESO",IF(AU54&lt;=0%,"INCUMPLIDA"))))))</f>
        <v>EN PROCESO</v>
      </c>
      <c r="AW54" s="369" t="s">
        <v>831</v>
      </c>
      <c r="AX54" s="118" t="s">
        <v>734</v>
      </c>
    </row>
    <row r="55" spans="1:50" s="105" customFormat="1" ht="357" x14ac:dyDescent="0.25">
      <c r="A55" s="118" t="s">
        <v>19</v>
      </c>
      <c r="B55" s="118" t="s">
        <v>20</v>
      </c>
      <c r="C55" s="118" t="s">
        <v>483</v>
      </c>
      <c r="D55" s="118" t="s">
        <v>21</v>
      </c>
      <c r="E55" s="118" t="s">
        <v>484</v>
      </c>
      <c r="F55" s="118" t="s">
        <v>485</v>
      </c>
      <c r="G55" s="118" t="s">
        <v>486</v>
      </c>
      <c r="H55" s="118" t="s">
        <v>19</v>
      </c>
      <c r="I55" s="118" t="s">
        <v>487</v>
      </c>
      <c r="J55" s="118" t="s">
        <v>488</v>
      </c>
      <c r="K55" s="118" t="s">
        <v>36</v>
      </c>
      <c r="L55" s="116">
        <f t="shared" si="34"/>
        <v>3</v>
      </c>
      <c r="M55" s="118" t="s">
        <v>37</v>
      </c>
      <c r="N55" s="116">
        <f t="shared" si="35"/>
        <v>3</v>
      </c>
      <c r="O55" s="116">
        <f t="shared" si="36"/>
        <v>9</v>
      </c>
      <c r="P55" s="117" t="str">
        <f t="shared" si="37"/>
        <v>ALTA</v>
      </c>
      <c r="Q55" s="118" t="s">
        <v>489</v>
      </c>
      <c r="R55" s="116" t="str">
        <f>'[7]Anexo 2 - Controles (Gestión)'!E65</f>
        <v>Adecuado</v>
      </c>
      <c r="S55" s="118" t="s">
        <v>150</v>
      </c>
      <c r="T55" s="116" t="str">
        <f t="shared" si="0"/>
        <v>Moderado</v>
      </c>
      <c r="U55" s="116">
        <f t="shared" si="1"/>
        <v>50</v>
      </c>
      <c r="V55" s="116" t="str">
        <f t="shared" si="2"/>
        <v>Si</v>
      </c>
      <c r="W55" s="86">
        <v>1</v>
      </c>
      <c r="X55" s="116">
        <f>IF(U55="","",AVERAGE(U55*W55))</f>
        <v>50</v>
      </c>
      <c r="Y55" s="116" t="str">
        <f t="shared" si="39"/>
        <v>Moderado</v>
      </c>
      <c r="Z55" s="118" t="s">
        <v>158</v>
      </c>
      <c r="AA55" s="116">
        <f t="shared" si="40"/>
        <v>1</v>
      </c>
      <c r="AB55" s="118" t="s">
        <v>158</v>
      </c>
      <c r="AC55" s="116">
        <f t="shared" si="41"/>
        <v>1</v>
      </c>
      <c r="AD55" s="116">
        <f t="shared" si="42"/>
        <v>2</v>
      </c>
      <c r="AE55" s="116" t="str">
        <f t="shared" si="43"/>
        <v>Improbable</v>
      </c>
      <c r="AF55" s="116">
        <f t="shared" si="44"/>
        <v>2</v>
      </c>
      <c r="AG55" s="116" t="str">
        <f t="shared" si="45"/>
        <v>Menor</v>
      </c>
      <c r="AH55" s="116">
        <f t="shared" si="46"/>
        <v>4</v>
      </c>
      <c r="AI55" s="117" t="str">
        <f t="shared" si="47"/>
        <v>MODERADA</v>
      </c>
      <c r="AJ55" s="116" t="str">
        <f t="shared" si="32"/>
        <v>Reducir el Riesgo.</v>
      </c>
      <c r="AK55" s="118" t="s">
        <v>490</v>
      </c>
      <c r="AL55" s="118" t="s">
        <v>491</v>
      </c>
      <c r="AM55" s="118">
        <v>4</v>
      </c>
      <c r="AN55" s="118" t="s">
        <v>492</v>
      </c>
      <c r="AO55" s="122" t="s">
        <v>663</v>
      </c>
      <c r="AP55" s="122">
        <v>44561</v>
      </c>
      <c r="AQ55" s="118" t="s">
        <v>493</v>
      </c>
      <c r="AR55" s="78">
        <v>44712</v>
      </c>
      <c r="AS55" s="127" t="s">
        <v>795</v>
      </c>
      <c r="AT55" s="118">
        <v>4</v>
      </c>
      <c r="AU55" s="99">
        <f t="shared" si="48"/>
        <v>1</v>
      </c>
      <c r="AV55" s="97" t="str">
        <f t="shared" si="49"/>
        <v>TERMINADA</v>
      </c>
      <c r="AW55" s="142" t="s">
        <v>814</v>
      </c>
      <c r="AX55" s="118" t="s">
        <v>722</v>
      </c>
    </row>
    <row r="56" spans="1:50" s="105" customFormat="1" ht="220.5" x14ac:dyDescent="0.25">
      <c r="A56" s="118" t="s">
        <v>19</v>
      </c>
      <c r="B56" s="118" t="s">
        <v>20</v>
      </c>
      <c r="C56" s="118" t="s">
        <v>483</v>
      </c>
      <c r="D56" s="118" t="s">
        <v>21</v>
      </c>
      <c r="E56" s="118" t="s">
        <v>494</v>
      </c>
      <c r="F56" s="118" t="s">
        <v>495</v>
      </c>
      <c r="G56" s="118" t="s">
        <v>496</v>
      </c>
      <c r="H56" s="118" t="s">
        <v>19</v>
      </c>
      <c r="I56" s="118" t="s">
        <v>497</v>
      </c>
      <c r="J56" s="118" t="s">
        <v>498</v>
      </c>
      <c r="K56" s="118" t="s">
        <v>23</v>
      </c>
      <c r="L56" s="116">
        <f t="shared" si="34"/>
        <v>1</v>
      </c>
      <c r="M56" s="118" t="s">
        <v>47</v>
      </c>
      <c r="N56" s="116">
        <f t="shared" si="35"/>
        <v>5</v>
      </c>
      <c r="O56" s="116">
        <f t="shared" si="36"/>
        <v>5</v>
      </c>
      <c r="P56" s="117" t="str">
        <f t="shared" si="37"/>
        <v>MODERADA</v>
      </c>
      <c r="Q56" s="118" t="s">
        <v>499</v>
      </c>
      <c r="R56" s="116" t="str">
        <f>'[7]Anexo 2 - Controles (Gestión)'!E83</f>
        <v>Adecuado</v>
      </c>
      <c r="S56" s="118" t="s">
        <v>150</v>
      </c>
      <c r="T56" s="116" t="str">
        <f t="shared" si="0"/>
        <v>Moderado</v>
      </c>
      <c r="U56" s="116">
        <f t="shared" si="1"/>
        <v>50</v>
      </c>
      <c r="V56" s="116" t="str">
        <f t="shared" si="2"/>
        <v>Si</v>
      </c>
      <c r="W56" s="86">
        <v>1</v>
      </c>
      <c r="X56" s="116">
        <f>IF(U56="","",AVERAGE(U56*W56))</f>
        <v>50</v>
      </c>
      <c r="Y56" s="116" t="str">
        <f t="shared" si="39"/>
        <v>Moderado</v>
      </c>
      <c r="Z56" s="118" t="s">
        <v>158</v>
      </c>
      <c r="AA56" s="116">
        <f t="shared" si="40"/>
        <v>1</v>
      </c>
      <c r="AB56" s="118" t="s">
        <v>158</v>
      </c>
      <c r="AC56" s="116">
        <f t="shared" si="41"/>
        <v>1</v>
      </c>
      <c r="AD56" s="116">
        <f t="shared" si="42"/>
        <v>1</v>
      </c>
      <c r="AE56" s="116" t="str">
        <f t="shared" si="43"/>
        <v>Rara vez</v>
      </c>
      <c r="AF56" s="116">
        <f t="shared" si="44"/>
        <v>4</v>
      </c>
      <c r="AG56" s="116" t="str">
        <f t="shared" si="45"/>
        <v>Mayor</v>
      </c>
      <c r="AH56" s="116">
        <f t="shared" si="46"/>
        <v>4</v>
      </c>
      <c r="AI56" s="117" t="str">
        <f t="shared" si="47"/>
        <v>MODERADA</v>
      </c>
      <c r="AJ56" s="116" t="str">
        <f t="shared" si="32"/>
        <v>Reducir el Riesgo.</v>
      </c>
      <c r="AK56" s="118" t="s">
        <v>500</v>
      </c>
      <c r="AL56" s="118" t="s">
        <v>501</v>
      </c>
      <c r="AM56" s="118">
        <v>2</v>
      </c>
      <c r="AN56" s="118" t="s">
        <v>502</v>
      </c>
      <c r="AO56" s="122" t="s">
        <v>663</v>
      </c>
      <c r="AP56" s="122">
        <v>44561</v>
      </c>
      <c r="AQ56" s="118" t="s">
        <v>503</v>
      </c>
      <c r="AR56" s="78">
        <v>44712</v>
      </c>
      <c r="AS56" s="127" t="s">
        <v>796</v>
      </c>
      <c r="AT56" s="118">
        <v>2</v>
      </c>
      <c r="AU56" s="99">
        <f t="shared" si="48"/>
        <v>1</v>
      </c>
      <c r="AV56" s="97" t="str">
        <f t="shared" si="49"/>
        <v>TERMINADA</v>
      </c>
      <c r="AW56" s="148" t="s">
        <v>815</v>
      </c>
      <c r="AX56" s="118" t="s">
        <v>722</v>
      </c>
    </row>
    <row r="57" spans="1:50" s="105" customFormat="1" ht="189" x14ac:dyDescent="0.25">
      <c r="A57" s="118" t="s">
        <v>19</v>
      </c>
      <c r="B57" s="118" t="s">
        <v>20</v>
      </c>
      <c r="C57" s="118" t="s">
        <v>483</v>
      </c>
      <c r="D57" s="118" t="s">
        <v>21</v>
      </c>
      <c r="E57" s="118" t="s">
        <v>504</v>
      </c>
      <c r="F57" s="118" t="s">
        <v>505</v>
      </c>
      <c r="G57" s="118" t="s">
        <v>506</v>
      </c>
      <c r="H57" s="118" t="s">
        <v>35</v>
      </c>
      <c r="I57" s="118" t="s">
        <v>507</v>
      </c>
      <c r="J57" s="118" t="s">
        <v>508</v>
      </c>
      <c r="K57" s="118" t="s">
        <v>36</v>
      </c>
      <c r="L57" s="116">
        <f t="shared" si="34"/>
        <v>3</v>
      </c>
      <c r="M57" s="118" t="s">
        <v>83</v>
      </c>
      <c r="N57" s="116">
        <f t="shared" si="35"/>
        <v>2</v>
      </c>
      <c r="O57" s="116">
        <f t="shared" si="36"/>
        <v>6</v>
      </c>
      <c r="P57" s="117" t="str">
        <f t="shared" si="37"/>
        <v>MODERADA</v>
      </c>
      <c r="Q57" s="118" t="s">
        <v>509</v>
      </c>
      <c r="R57" s="116" t="str">
        <f>'[7]Anexo 2 - Controles (Gestión)'!E101</f>
        <v>Adecuado</v>
      </c>
      <c r="S57" s="118" t="s">
        <v>150</v>
      </c>
      <c r="T57" s="116" t="str">
        <f t="shared" si="0"/>
        <v>Moderado</v>
      </c>
      <c r="U57" s="116">
        <f t="shared" si="1"/>
        <v>50</v>
      </c>
      <c r="V57" s="116" t="str">
        <f t="shared" si="2"/>
        <v>Si</v>
      </c>
      <c r="W57" s="86">
        <v>1</v>
      </c>
      <c r="X57" s="116">
        <f>IF(U57="","",AVERAGE(U57*W57))</f>
        <v>50</v>
      </c>
      <c r="Y57" s="116" t="str">
        <f t="shared" si="39"/>
        <v>Moderado</v>
      </c>
      <c r="Z57" s="118" t="s">
        <v>158</v>
      </c>
      <c r="AA57" s="116">
        <f t="shared" si="40"/>
        <v>1</v>
      </c>
      <c r="AB57" s="118" t="s">
        <v>158</v>
      </c>
      <c r="AC57" s="116">
        <f t="shared" si="41"/>
        <v>1</v>
      </c>
      <c r="AD57" s="116">
        <f t="shared" si="42"/>
        <v>2</v>
      </c>
      <c r="AE57" s="116" t="str">
        <f t="shared" si="43"/>
        <v>Improbable</v>
      </c>
      <c r="AF57" s="116">
        <f t="shared" si="44"/>
        <v>1</v>
      </c>
      <c r="AG57" s="116" t="str">
        <f t="shared" si="45"/>
        <v>Insignificante</v>
      </c>
      <c r="AH57" s="116">
        <f t="shared" si="46"/>
        <v>2</v>
      </c>
      <c r="AI57" s="117" t="str">
        <f t="shared" si="47"/>
        <v>BAJA</v>
      </c>
      <c r="AJ57" s="116" t="str">
        <f t="shared" si="32"/>
        <v>Asumir el Riesgo.</v>
      </c>
      <c r="AK57" s="118" t="s">
        <v>510</v>
      </c>
      <c r="AL57" s="118" t="s">
        <v>511</v>
      </c>
      <c r="AM57" s="118">
        <v>1</v>
      </c>
      <c r="AN57" s="118" t="s">
        <v>492</v>
      </c>
      <c r="AO57" s="122">
        <v>43831</v>
      </c>
      <c r="AP57" s="122">
        <v>44561</v>
      </c>
      <c r="AQ57" s="118" t="s">
        <v>512</v>
      </c>
      <c r="AR57" s="78">
        <v>44712</v>
      </c>
      <c r="AS57" s="127" t="s">
        <v>700</v>
      </c>
      <c r="AT57" s="96">
        <v>1</v>
      </c>
      <c r="AU57" s="99">
        <f t="shared" ref="AU57" si="54">IF(AT57="","",IF(OR(AM57=0,AM57="",AR57=""),"",(AT57*100%)/AM57))</f>
        <v>1</v>
      </c>
      <c r="AV57" s="97" t="str">
        <f t="shared" ref="AV57" si="55">IF(AT57="","",IF(AR57&lt;&gt;AP57,IF(AU57=0%,"SIN INICIAR",IF(AU57=100%,"TERMINADA",IF(AU57&gt;0%,"EN PROCESO",IF(AU57&lt;=0%,"INCUMPLIDA"))))))</f>
        <v>TERMINADA</v>
      </c>
      <c r="AW57" s="146" t="s">
        <v>816</v>
      </c>
      <c r="AX57" s="118" t="s">
        <v>722</v>
      </c>
    </row>
    <row r="58" spans="1:50" s="90" customFormat="1" ht="84" x14ac:dyDescent="0.25">
      <c r="A58" s="220" t="s">
        <v>26</v>
      </c>
      <c r="B58" s="220" t="s">
        <v>48</v>
      </c>
      <c r="C58" s="220" t="s">
        <v>513</v>
      </c>
      <c r="D58" s="113" t="s">
        <v>21</v>
      </c>
      <c r="E58" s="220" t="s">
        <v>514</v>
      </c>
      <c r="F58" s="220" t="s">
        <v>515</v>
      </c>
      <c r="G58" s="220" t="s">
        <v>516</v>
      </c>
      <c r="H58" s="220" t="s">
        <v>35</v>
      </c>
      <c r="I58" s="220" t="s">
        <v>517</v>
      </c>
      <c r="J58" s="220" t="s">
        <v>518</v>
      </c>
      <c r="K58" s="220" t="s">
        <v>36</v>
      </c>
      <c r="L58" s="221">
        <f t="shared" si="34"/>
        <v>3</v>
      </c>
      <c r="M58" s="220" t="s">
        <v>37</v>
      </c>
      <c r="N58" s="221">
        <f t="shared" si="35"/>
        <v>3</v>
      </c>
      <c r="O58" s="221">
        <f t="shared" si="36"/>
        <v>9</v>
      </c>
      <c r="P58" s="222" t="str">
        <f t="shared" si="37"/>
        <v>ALTA</v>
      </c>
      <c r="Q58" s="113" t="s">
        <v>519</v>
      </c>
      <c r="R58" s="121" t="str">
        <f>'[8]Anexo 2 - Valoración Controles'!$D$37</f>
        <v>Fuerte</v>
      </c>
      <c r="S58" s="113" t="s">
        <v>150</v>
      </c>
      <c r="T58" s="121" t="str">
        <f t="shared" si="0"/>
        <v>Fuerte</v>
      </c>
      <c r="U58" s="121">
        <f t="shared" si="1"/>
        <v>100</v>
      </c>
      <c r="V58" s="121" t="str">
        <f t="shared" si="2"/>
        <v>No</v>
      </c>
      <c r="W58" s="85">
        <v>0.5</v>
      </c>
      <c r="X58" s="221">
        <f>((U58*W58)+(U59*W59))</f>
        <v>100</v>
      </c>
      <c r="Y58" s="221" t="str">
        <f>IF(X58="","",IF(X58&lt;50,"Débil",IF(X58&lt;=99,"Moderado","Fuerte")))</f>
        <v>Fuerte</v>
      </c>
      <c r="Z58" s="220" t="s">
        <v>158</v>
      </c>
      <c r="AA58" s="221">
        <f t="shared" si="40"/>
        <v>2</v>
      </c>
      <c r="AB58" s="220" t="s">
        <v>160</v>
      </c>
      <c r="AC58" s="221">
        <f t="shared" si="41"/>
        <v>1</v>
      </c>
      <c r="AD58" s="221">
        <f t="shared" si="42"/>
        <v>1</v>
      </c>
      <c r="AE58" s="221" t="str">
        <f t="shared" si="43"/>
        <v>Rara vez</v>
      </c>
      <c r="AF58" s="221">
        <f t="shared" si="44"/>
        <v>2</v>
      </c>
      <c r="AG58" s="221" t="str">
        <f t="shared" si="45"/>
        <v>Menor</v>
      </c>
      <c r="AH58" s="221">
        <f t="shared" si="46"/>
        <v>2</v>
      </c>
      <c r="AI58" s="222" t="str">
        <f t="shared" si="47"/>
        <v>BAJA</v>
      </c>
      <c r="AJ58" s="221" t="str">
        <f t="shared" si="32"/>
        <v>Asumir el Riesgo.</v>
      </c>
      <c r="AK58" s="113" t="s">
        <v>520</v>
      </c>
      <c r="AL58" s="113" t="s">
        <v>521</v>
      </c>
      <c r="AM58" s="113">
        <v>1</v>
      </c>
      <c r="AN58" s="113" t="s">
        <v>797</v>
      </c>
      <c r="AO58" s="114">
        <v>44713</v>
      </c>
      <c r="AP58" s="115">
        <v>44926</v>
      </c>
      <c r="AQ58" s="113" t="s">
        <v>522</v>
      </c>
      <c r="AR58" s="78">
        <v>44712</v>
      </c>
      <c r="AS58" s="127" t="s">
        <v>700</v>
      </c>
      <c r="AT58" s="96">
        <v>0</v>
      </c>
      <c r="AU58" s="99">
        <f t="shared" si="48"/>
        <v>0</v>
      </c>
      <c r="AV58" s="97" t="str">
        <f t="shared" si="49"/>
        <v>SIN INICIAR</v>
      </c>
      <c r="AW58" s="144" t="s">
        <v>701</v>
      </c>
      <c r="AX58" s="96" t="s">
        <v>697</v>
      </c>
    </row>
    <row r="59" spans="1:50" s="90" customFormat="1" ht="220.5" x14ac:dyDescent="0.25">
      <c r="A59" s="220"/>
      <c r="B59" s="220"/>
      <c r="C59" s="220"/>
      <c r="D59" s="113" t="s">
        <v>21</v>
      </c>
      <c r="E59" s="220"/>
      <c r="F59" s="220"/>
      <c r="G59" s="220"/>
      <c r="H59" s="220"/>
      <c r="I59" s="220"/>
      <c r="J59" s="220"/>
      <c r="K59" s="220"/>
      <c r="L59" s="221"/>
      <c r="M59" s="220"/>
      <c r="N59" s="221"/>
      <c r="O59" s="221"/>
      <c r="P59" s="222"/>
      <c r="Q59" s="113" t="s">
        <v>523</v>
      </c>
      <c r="R59" s="121" t="str">
        <f>'[8]Anexo 2 - Valoración Controles'!L$37</f>
        <v>Fuerte</v>
      </c>
      <c r="S59" s="113" t="s">
        <v>150</v>
      </c>
      <c r="T59" s="121" t="str">
        <f>IF(OR(R59="",S59=""),"",IF(AND(R59="Fuerte",S59="Fuerte"),"Fuerte",IF(OR(R59="Débil",S59="Débil"),"Débil","Moderado")))</f>
        <v>Fuerte</v>
      </c>
      <c r="U59" s="121">
        <f>IF(T59="","",IF(T59="Fuerte",100,IF(T59="Moderado",50,0)))</f>
        <v>100</v>
      </c>
      <c r="V59" s="121" t="str">
        <f>IF(OR(R59="",S59=""),"",(IF(AND(R59="Fuerte",S59="Fuerte"),"No","Si")))</f>
        <v>No</v>
      </c>
      <c r="W59" s="85">
        <v>0.5</v>
      </c>
      <c r="X59" s="221"/>
      <c r="Y59" s="221"/>
      <c r="Z59" s="220"/>
      <c r="AA59" s="221"/>
      <c r="AB59" s="220"/>
      <c r="AC59" s="221"/>
      <c r="AD59" s="221"/>
      <c r="AE59" s="221"/>
      <c r="AF59" s="221"/>
      <c r="AG59" s="221"/>
      <c r="AH59" s="221"/>
      <c r="AI59" s="222"/>
      <c r="AJ59" s="221"/>
      <c r="AK59" s="113" t="s">
        <v>798</v>
      </c>
      <c r="AL59" s="113" t="s">
        <v>524</v>
      </c>
      <c r="AM59" s="113">
        <v>1</v>
      </c>
      <c r="AN59" s="113" t="s">
        <v>797</v>
      </c>
      <c r="AO59" s="114">
        <v>44713</v>
      </c>
      <c r="AP59" s="115">
        <v>44926</v>
      </c>
      <c r="AQ59" s="113" t="s">
        <v>525</v>
      </c>
      <c r="AR59" s="78">
        <v>44712</v>
      </c>
      <c r="AS59" s="127" t="s">
        <v>700</v>
      </c>
      <c r="AT59" s="96">
        <v>0</v>
      </c>
      <c r="AU59" s="99">
        <f t="shared" si="48"/>
        <v>0</v>
      </c>
      <c r="AV59" s="97" t="str">
        <f t="shared" si="49"/>
        <v>SIN INICIAR</v>
      </c>
      <c r="AW59" s="367" t="s">
        <v>838</v>
      </c>
      <c r="AX59" s="96" t="s">
        <v>697</v>
      </c>
    </row>
    <row r="60" spans="1:50" s="90" customFormat="1" ht="147" x14ac:dyDescent="0.25">
      <c r="A60" s="118" t="s">
        <v>26</v>
      </c>
      <c r="B60" s="118" t="s">
        <v>34</v>
      </c>
      <c r="C60" s="118" t="s">
        <v>526</v>
      </c>
      <c r="D60" s="118" t="s">
        <v>21</v>
      </c>
      <c r="E60" s="87" t="s">
        <v>527</v>
      </c>
      <c r="F60" s="106" t="s">
        <v>528</v>
      </c>
      <c r="G60" s="118" t="s">
        <v>529</v>
      </c>
      <c r="H60" s="118" t="s">
        <v>35</v>
      </c>
      <c r="I60" s="113" t="s">
        <v>530</v>
      </c>
      <c r="J60" s="118" t="s">
        <v>531</v>
      </c>
      <c r="K60" s="118" t="s">
        <v>36</v>
      </c>
      <c r="L60" s="116">
        <f t="shared" ref="L60:L61" si="56">IF(K60="Rara vez",1,IF(K60="Improbable",2,IF(K60="Posible",3,IF(K60="Probable",4,IF(K60="Casi seguro",5,"")))))</f>
        <v>3</v>
      </c>
      <c r="M60" s="118" t="s">
        <v>42</v>
      </c>
      <c r="N60" s="116">
        <f t="shared" ref="N60:N61" si="57">IF(M60="Insignificante",1,IF(M60="Menor",2,IF(M60="Moderado",3,IF(M60="Mayor",4,IF(M60="Catastrófico",5,"")))))</f>
        <v>4</v>
      </c>
      <c r="O60" s="116">
        <f t="shared" ref="O60:O61" si="58">IF(OR(L60="",N60=""),"",L60*N60)</f>
        <v>12</v>
      </c>
      <c r="P60" s="117" t="str">
        <f t="shared" ref="P60:P61" si="59">IF(O60="","",IF(O60&lt;=2,"BAJA",IF(O60&lt;=6,"MODERADA",IF(O60&lt;=12,"ALTA","EXTREMA"))))</f>
        <v>ALTA</v>
      </c>
      <c r="Q60" s="113" t="s">
        <v>532</v>
      </c>
      <c r="R60" s="116">
        <f>+'[9]Anexo 2 - Valoración Controles'!E70</f>
        <v>0</v>
      </c>
      <c r="S60" s="118" t="s">
        <v>150</v>
      </c>
      <c r="T60" s="116" t="str">
        <f t="shared" ref="T60:T85" si="60">IF(OR(R60="",S60=""),"",IF(AND(R60="Fuerte",S60="Fuerte"),"Fuerte",IF(OR(R60="Débil",S60="Débil"),"Débil","Moderado")))</f>
        <v>Moderado</v>
      </c>
      <c r="U60" s="116">
        <f t="shared" ref="U60:U85" si="61">IF(T60="","",IF(T60="Fuerte",100,IF(T60="Moderado",50,0)))</f>
        <v>50</v>
      </c>
      <c r="V60" s="116" t="str">
        <f t="shared" ref="V60:V85" si="62">IF(OR(R60="",S60=""),"",(IF(AND(R60="Fuerte",S60="Fuerte"),"No","Si")))</f>
        <v>Si</v>
      </c>
      <c r="W60" s="86">
        <v>1</v>
      </c>
      <c r="X60" s="116">
        <f>(U60*W60)</f>
        <v>50</v>
      </c>
      <c r="Y60" s="116" t="str">
        <f t="shared" ref="Y60" si="63">IF(X60="","",IF(X60&lt;50,"Débil",IF(X60&lt;=99,"Moderado","Fuerte")))</f>
        <v>Moderado</v>
      </c>
      <c r="Z60" s="118" t="s">
        <v>158</v>
      </c>
      <c r="AA60" s="116">
        <f t="shared" ref="AA60" si="64">IF(Z60="","",IF(AND(Y60="Fuerte",Z60="Directamente"),2,IF(AND(Y60="Moderado",Z60="Directamente"),1,0)))</f>
        <v>1</v>
      </c>
      <c r="AB60" s="118" t="s">
        <v>158</v>
      </c>
      <c r="AC60" s="116">
        <f t="shared" ref="AC60" si="65">IF(AB60="","",IF(AND(Y60="Fuerte",AB60="Directamente"),2,IF(AND(Y60="Fuerte",AB60="indirectamente"),1,IF(AND(Y60="Fuerte",AB60="No disminuye"),0,IF(AND(Y60="Moderado",AB60="Directamente"),1,IF(AND(Y60="Moderado",AB60="indirectamente"),0,IF(AND(Y60="Moderado",AB60="No disminuye"),0,0)))))))</f>
        <v>1</v>
      </c>
      <c r="AD60" s="116">
        <f t="shared" ref="AD60" si="66">IF(AA60="","",IF((L60-AA60)&lt;=0,1,L60-AA60))</f>
        <v>2</v>
      </c>
      <c r="AE60" s="116" t="str">
        <f t="shared" ref="AE60" si="67">IF(AD60=1,"Rara vez",IF(AD60=2,"Improbable",IF(AD60=3,"Posible",IF(AD60=4,"Probable",IF(AD60=5,"Casi seguro","")))))</f>
        <v>Improbable</v>
      </c>
      <c r="AF60" s="116">
        <f t="shared" ref="AF60" si="68">IF(AC60="","",IF(AND(D60="Corrupción",(N60-AC60)&lt;=3),3,IF((N60-AC60)&lt;=1,1,N60-AC60)))</f>
        <v>3</v>
      </c>
      <c r="AG60" s="116" t="str">
        <f t="shared" ref="AG60" si="69">IF(AF60=1,"Insignificante",IF(AF60=2,"Menor",IF(AF60=3,"Moderado",IF(AF60=4,"Mayor",IF(AF60=5,"Catastrófico","")))))</f>
        <v>Moderado</v>
      </c>
      <c r="AH60" s="116">
        <f t="shared" ref="AH60" si="70">IF(OR(AD60="",AF60=""),"",AD60*AF60)</f>
        <v>6</v>
      </c>
      <c r="AI60" s="117" t="str">
        <f t="shared" ref="AI60" si="71">IF(AH60="","",IF(AH60&lt;=2,"BAJA",IF(AH60&lt;=6,"MODERADA",IF(AH60&lt;=12,"ALTA","EXTREMA"))))</f>
        <v>MODERADA</v>
      </c>
      <c r="AJ60" s="116" t="str">
        <f t="shared" ref="AJ60" si="72">IF(AI60="","",IF(AI60="Baja","Asumir el Riesgo.",IF(AI60="Moderada","Reducir el Riesgo.",IF(AI60="Alta","Reducir el Riesgo, Evitar, Compartir o Transferir.",IF(AI60="Extrema","Reducir el Riesgo, Evitar o Compartir (Se requiere acción inmediata).","")))))</f>
        <v>Reducir el Riesgo.</v>
      </c>
      <c r="AK60" s="113" t="s">
        <v>533</v>
      </c>
      <c r="AL60" s="113" t="s">
        <v>534</v>
      </c>
      <c r="AM60" s="113">
        <v>1</v>
      </c>
      <c r="AN60" s="113" t="s">
        <v>535</v>
      </c>
      <c r="AO60" s="114">
        <v>44562</v>
      </c>
      <c r="AP60" s="114">
        <v>44926</v>
      </c>
      <c r="AQ60" s="113" t="s">
        <v>536</v>
      </c>
      <c r="AR60" s="78">
        <v>44712</v>
      </c>
      <c r="AS60" s="131" t="s">
        <v>716</v>
      </c>
      <c r="AT60" s="96">
        <v>0.5</v>
      </c>
      <c r="AU60" s="99">
        <f t="shared" si="48"/>
        <v>0.5</v>
      </c>
      <c r="AV60" s="97" t="str">
        <f t="shared" si="49"/>
        <v>EN PROCESO</v>
      </c>
      <c r="AW60" s="141" t="s">
        <v>833</v>
      </c>
      <c r="AX60" s="96" t="s">
        <v>717</v>
      </c>
    </row>
    <row r="61" spans="1:50" s="90" customFormat="1" ht="95.25" customHeight="1" x14ac:dyDescent="0.25">
      <c r="A61" s="118" t="s">
        <v>33</v>
      </c>
      <c r="B61" s="118" t="s">
        <v>52</v>
      </c>
      <c r="C61" s="223" t="s">
        <v>537</v>
      </c>
      <c r="D61" s="118" t="s">
        <v>21</v>
      </c>
      <c r="E61" s="118" t="s">
        <v>538</v>
      </c>
      <c r="F61" s="223" t="s">
        <v>539</v>
      </c>
      <c r="G61" s="173" t="s">
        <v>540</v>
      </c>
      <c r="H61" s="120" t="s">
        <v>73</v>
      </c>
      <c r="I61" s="173" t="s">
        <v>541</v>
      </c>
      <c r="J61" s="173" t="s">
        <v>542</v>
      </c>
      <c r="K61" s="223" t="s">
        <v>23</v>
      </c>
      <c r="L61" s="168">
        <f t="shared" si="56"/>
        <v>1</v>
      </c>
      <c r="M61" s="223" t="s">
        <v>37</v>
      </c>
      <c r="N61" s="168">
        <f t="shared" si="57"/>
        <v>3</v>
      </c>
      <c r="O61" s="168">
        <f t="shared" si="58"/>
        <v>3</v>
      </c>
      <c r="P61" s="222" t="str">
        <f t="shared" si="59"/>
        <v>MODERADA</v>
      </c>
      <c r="Q61" s="120" t="s">
        <v>543</v>
      </c>
      <c r="R61" s="116">
        <f>'[10]Anexo 2 - Controles (Gestión)'!E71</f>
        <v>0</v>
      </c>
      <c r="S61" s="118" t="s">
        <v>150</v>
      </c>
      <c r="T61" s="116" t="str">
        <f t="shared" si="60"/>
        <v>Moderado</v>
      </c>
      <c r="U61" s="116">
        <f t="shared" si="61"/>
        <v>50</v>
      </c>
      <c r="V61" s="116" t="str">
        <f t="shared" si="62"/>
        <v>Si</v>
      </c>
      <c r="W61" s="86">
        <v>0.7</v>
      </c>
      <c r="X61" s="168">
        <f>+(U61*W61)+(U62*W62)</f>
        <v>50</v>
      </c>
      <c r="Y61" s="168" t="str">
        <f>IF(X61="","",IF(X61&lt;50,"Débil",IF(X61&lt;=99,"Moderado","Fuerte")))</f>
        <v>Moderado</v>
      </c>
      <c r="Z61" s="223" t="s">
        <v>158</v>
      </c>
      <c r="AA61" s="168">
        <f>IF(Z61="","",IF(AND(Y61="Fuerte",Z61="Directamente"),2,IF(AND(Y61="Moderado",Z61="Directamente"),1,0)))</f>
        <v>1</v>
      </c>
      <c r="AB61" s="223" t="s">
        <v>158</v>
      </c>
      <c r="AC61" s="168">
        <f>IF(AB61="","",IF(AND(Y61="Fuerte",AB61="Directamente"),2,IF(AND(Y61="Fuerte",AB61="indirectamente"),1,IF(AND(Y61="Fuerte",AB61="No disminuye"),0,IF(AND(Y61="Moderado",AB61="Directamente"),1,IF(AND(Y61="Moderado",AB61="indirectamente"),0,IF(AND(Y61="Moderado",AB61="No disminuye"),0,0)))))))</f>
        <v>1</v>
      </c>
      <c r="AD61" s="168">
        <f>IF(AA61="","",IF((L61-AA61)&lt;=0,1,L61-AA61))</f>
        <v>1</v>
      </c>
      <c r="AE61" s="168" t="str">
        <f>IF(AD61=1,"Rara vez",IF(AD61=2,"Improbable",IF(AD61=3,"Posible",IF(AD61=4,"Probable",IF(AD61=5,"Casi seguro","")))))</f>
        <v>Rara vez</v>
      </c>
      <c r="AF61" s="168">
        <f>IF(AC61="","",IF(AND(D61="Corrupción",(N61-AC61)&lt;=3),3,IF((N61-AC61)&lt;=1,1,N61-AC61)))</f>
        <v>2</v>
      </c>
      <c r="AG61" s="168" t="str">
        <f>IF(AF61=1,"Insignificante",IF(AF61=2,"Menor",IF(AF61=3,"Moderado",IF(AF61=4,"Mayor",IF(AF61=5,"Catastrófico","")))))</f>
        <v>Menor</v>
      </c>
      <c r="AH61" s="168">
        <f>IF(OR(AD61="",AF61=""),"",AD61*AF61)</f>
        <v>2</v>
      </c>
      <c r="AI61" s="222" t="str">
        <f>IF(AH61="","",IF(AH61&lt;=2,"BAJA",IF(AH61&lt;=6,"MODERADA",IF(AH61&lt;=12,"ALTA","EXTREMA"))))</f>
        <v>BAJA</v>
      </c>
      <c r="AJ61" s="168" t="str">
        <f>IF(AI61="","",IF(AI61="Baja","Asumir el Riesgo.",IF(AI61="Moderada","Reducir el Riesgo.",IF(AI61="Alta","Reducir el Riesgo, Evitar, Compartir o Transferir.",IF(AI61="Extrema","Reducir el Riesgo, Evitar o Compartir (Se requiere acción inmediata).","")))))</f>
        <v>Asumir el Riesgo.</v>
      </c>
      <c r="AK61" s="173" t="s">
        <v>544</v>
      </c>
      <c r="AL61" s="173" t="s">
        <v>545</v>
      </c>
      <c r="AM61" s="239">
        <v>2</v>
      </c>
      <c r="AN61" s="173" t="s">
        <v>546</v>
      </c>
      <c r="AO61" s="238">
        <v>44409</v>
      </c>
      <c r="AP61" s="238">
        <v>44774</v>
      </c>
      <c r="AQ61" s="173" t="s">
        <v>547</v>
      </c>
      <c r="AR61" s="279">
        <v>44712</v>
      </c>
      <c r="AS61" s="301" t="s">
        <v>811</v>
      </c>
      <c r="AT61" s="299">
        <v>0.5</v>
      </c>
      <c r="AU61" s="303">
        <f t="shared" si="48"/>
        <v>0.25</v>
      </c>
      <c r="AV61" s="305" t="str">
        <f>IF(AT61="","",IF(AR61&lt;&gt;AP61,IF(AU61=0%,"SIN INICIAR",IF(AU61=100%,"TERMINADA",IF(AU61&gt;0%,"EN PROCESO",IF(AU61&lt;0%,"INCUMPLIDA"))))))</f>
        <v>EN PROCESO</v>
      </c>
      <c r="AW61" s="286" t="s">
        <v>812</v>
      </c>
      <c r="AX61" s="299" t="s">
        <v>734</v>
      </c>
    </row>
    <row r="62" spans="1:50" s="90" customFormat="1" ht="52.5" x14ac:dyDescent="0.25">
      <c r="A62" s="118" t="s">
        <v>33</v>
      </c>
      <c r="B62" s="118" t="s">
        <v>52</v>
      </c>
      <c r="C62" s="223"/>
      <c r="D62" s="118" t="s">
        <v>21</v>
      </c>
      <c r="E62" s="118" t="s">
        <v>538</v>
      </c>
      <c r="F62" s="223"/>
      <c r="G62" s="173"/>
      <c r="H62" s="120" t="s">
        <v>73</v>
      </c>
      <c r="I62" s="173"/>
      <c r="J62" s="173"/>
      <c r="K62" s="223"/>
      <c r="L62" s="168"/>
      <c r="M62" s="223"/>
      <c r="N62" s="168"/>
      <c r="O62" s="168"/>
      <c r="P62" s="222"/>
      <c r="Q62" s="120" t="s">
        <v>548</v>
      </c>
      <c r="R62" s="116">
        <f>'[10]Anexo 2 - Controles (Gestión)'!M71</f>
        <v>0</v>
      </c>
      <c r="S62" s="118" t="s">
        <v>150</v>
      </c>
      <c r="T62" s="116" t="str">
        <f t="shared" si="60"/>
        <v>Moderado</v>
      </c>
      <c r="U62" s="116">
        <f t="shared" si="61"/>
        <v>50</v>
      </c>
      <c r="V62" s="116" t="str">
        <f t="shared" si="62"/>
        <v>Si</v>
      </c>
      <c r="W62" s="86">
        <v>0.3</v>
      </c>
      <c r="X62" s="168"/>
      <c r="Y62" s="168"/>
      <c r="Z62" s="223"/>
      <c r="AA62" s="168"/>
      <c r="AB62" s="223"/>
      <c r="AC62" s="168"/>
      <c r="AD62" s="168"/>
      <c r="AE62" s="168"/>
      <c r="AF62" s="168"/>
      <c r="AG62" s="168"/>
      <c r="AH62" s="168"/>
      <c r="AI62" s="222"/>
      <c r="AJ62" s="168"/>
      <c r="AK62" s="173"/>
      <c r="AL62" s="173"/>
      <c r="AM62" s="240"/>
      <c r="AN62" s="173"/>
      <c r="AO62" s="238"/>
      <c r="AP62" s="238"/>
      <c r="AQ62" s="173"/>
      <c r="AR62" s="280"/>
      <c r="AS62" s="302"/>
      <c r="AT62" s="300"/>
      <c r="AU62" s="304"/>
      <c r="AV62" s="306"/>
      <c r="AW62" s="287"/>
      <c r="AX62" s="300"/>
    </row>
    <row r="63" spans="1:50" s="90" customFormat="1" ht="94.5" customHeight="1" x14ac:dyDescent="0.25">
      <c r="A63" s="118" t="s">
        <v>33</v>
      </c>
      <c r="B63" s="118" t="s">
        <v>549</v>
      </c>
      <c r="C63" s="223" t="s">
        <v>312</v>
      </c>
      <c r="D63" s="118" t="s">
        <v>21</v>
      </c>
      <c r="E63" s="118" t="s">
        <v>550</v>
      </c>
      <c r="F63" s="220" t="s">
        <v>551</v>
      </c>
      <c r="G63" s="220" t="s">
        <v>552</v>
      </c>
      <c r="H63" s="113" t="s">
        <v>35</v>
      </c>
      <c r="I63" s="220" t="s">
        <v>553</v>
      </c>
      <c r="J63" s="220" t="s">
        <v>554</v>
      </c>
      <c r="K63" s="223" t="s">
        <v>41</v>
      </c>
      <c r="L63" s="168">
        <f>IF(K63="Rara vez",1,IF(K63="Improbable",2,IF(K63="Posible",3,IF(K63="Probable",4,IF(K63="Casi seguro",5,"")))))</f>
        <v>4</v>
      </c>
      <c r="M63" s="223" t="s">
        <v>37</v>
      </c>
      <c r="N63" s="168">
        <f>IF(M63="Insignificante",1,IF(M63="Menor",2,IF(M63="Moderado",3,IF(M63="Mayor",4,IF(M63="Catastrófico",5,"")))))</f>
        <v>3</v>
      </c>
      <c r="O63" s="168">
        <f>IF(OR(L63="",N63=""),"",L63*N63)</f>
        <v>12</v>
      </c>
      <c r="P63" s="222" t="str">
        <f>IF(O63="","",IF(O63&lt;=2,"BAJA",IF(O63&lt;=6,"MODERADA",IF(O63&lt;=12,"ALTA","EXTREMA"))))</f>
        <v>ALTA</v>
      </c>
      <c r="Q63" s="113" t="s">
        <v>555</v>
      </c>
      <c r="R63" s="116" t="str">
        <f>'[11]Anexo 2 - Controles (Gestión)'!E271</f>
        <v>Fuerte</v>
      </c>
      <c r="S63" s="118" t="s">
        <v>150</v>
      </c>
      <c r="T63" s="116" t="str">
        <f t="shared" si="60"/>
        <v>Fuerte</v>
      </c>
      <c r="U63" s="116">
        <f t="shared" si="61"/>
        <v>100</v>
      </c>
      <c r="V63" s="116" t="str">
        <f t="shared" si="62"/>
        <v>No</v>
      </c>
      <c r="W63" s="86">
        <v>0.25</v>
      </c>
      <c r="X63" s="228">
        <f>((U63*W63)+(U64*W64)+(U65*W65))</f>
        <v>62.5</v>
      </c>
      <c r="Y63" s="168" t="str">
        <f>IF(X63="","",IF(X63&lt;50,"Débil",IF(X63&lt;=99,"Moderado","Fuerte")))</f>
        <v>Moderado</v>
      </c>
      <c r="Z63" s="223" t="s">
        <v>158</v>
      </c>
      <c r="AA63" s="168">
        <f>IF(Z63="","",IF(AND(Y63="Fuerte",Z63="Directamente"),2,IF(AND(Y63="Moderado",Z63="Directamente"),1,0)))</f>
        <v>1</v>
      </c>
      <c r="AB63" s="223" t="s">
        <v>158</v>
      </c>
      <c r="AC63" s="168">
        <f>IF(AB63="","",IF(AND(Y63="Fuerte",AB63="Directamente"),2,IF(AND(Y63="Fuerte",AB63="indirectamente"),1,IF(AND(Y63="Fuerte",AB63="No disminuye"),0,IF(AND(Y63="Moderado",AB63="Directamente"),1,IF(AND(Y63="Moderado",AB63="indirectamente"),0,IF(AND(Y63="Moderado",AB63="No disminuye"),0,0)))))))</f>
        <v>1</v>
      </c>
      <c r="AD63" s="168">
        <f>IF(AA63="","",IF((L63-AA63)&lt;=0,1,L63-AA63))</f>
        <v>3</v>
      </c>
      <c r="AE63" s="168" t="str">
        <f>IF(AD63=1,"Rara vez",IF(AD63=2,"Improbable",IF(AD63=3,"Posible",IF(AD63=4,"Probable",IF(AD63=5,"Casi seguro","")))))</f>
        <v>Posible</v>
      </c>
      <c r="AF63" s="168">
        <f>IF(AC63="","",IF(AND(D63="Corrupción",(N63-AC63)&lt;=3),3,IF((N63-AC63)&lt;=1,1,N63-AC63)))</f>
        <v>2</v>
      </c>
      <c r="AG63" s="168" t="str">
        <f>IF(AF63=1,"Insignificante",IF(AF63=2,"Menor",IF(AF63=3,"Moderado",IF(AF63=4,"Mayor",IF(AF63=5,"Catastrófico","")))))</f>
        <v>Menor</v>
      </c>
      <c r="AH63" s="168">
        <f>IF(OR(AD63="",AF63=""),"",AD63*AF63)</f>
        <v>6</v>
      </c>
      <c r="AI63" s="222" t="str">
        <f>IF(AH63="","",IF(AH63&lt;=2,"BAJA",IF(AH63&lt;=6,"MODERADA",IF(AH63&lt;=12,"ALTA","EXTREMA"))))</f>
        <v>MODERADA</v>
      </c>
      <c r="AJ63" s="168" t="str">
        <f>IF(AI63="","",IF(AI63="Baja","Asumir el Riesgo.",IF(AI63="Moderada","Reducir el Riesgo.",IF(AI63="Alta","Reducir el Riesgo, Evitar, Compartir o Transferir.",IF(AI63="Extrema","Reducir el Riesgo, Evitar o Compartir (Se requiere acción inmediata).","")))))</f>
        <v>Reducir el Riesgo.</v>
      </c>
      <c r="AK63" s="220" t="s">
        <v>556</v>
      </c>
      <c r="AL63" s="220" t="s">
        <v>557</v>
      </c>
      <c r="AM63" s="241">
        <v>2</v>
      </c>
      <c r="AN63" s="220" t="s">
        <v>558</v>
      </c>
      <c r="AO63" s="226">
        <v>44409</v>
      </c>
      <c r="AP63" s="226">
        <v>44774</v>
      </c>
      <c r="AQ63" s="220" t="s">
        <v>559</v>
      </c>
      <c r="AR63" s="279">
        <v>44712</v>
      </c>
      <c r="AS63" s="231" t="s">
        <v>723</v>
      </c>
      <c r="AT63" s="277">
        <v>2</v>
      </c>
      <c r="AU63" s="282">
        <f>IF(AT63="","",IF(OR(AM63=0,AM63="",AR63=""),"",(AT63*100%)/AM63))</f>
        <v>1</v>
      </c>
      <c r="AV63" s="284" t="str">
        <f>IF(AT63="","",IF(AR63&lt;&gt;AP63,IF(AU63=0%,"SIN INICIAR",IF(AU63=100%,"TERMINADA",IF(AU63&gt;0%,"EN PROCESO",IF(AU63&lt;0%,"INCUMPLIDA"))))))</f>
        <v>TERMINADA</v>
      </c>
      <c r="AW63" s="286" t="s">
        <v>724</v>
      </c>
      <c r="AX63" s="277" t="s">
        <v>722</v>
      </c>
    </row>
    <row r="64" spans="1:50" s="90" customFormat="1" ht="73.5" x14ac:dyDescent="0.25">
      <c r="A64" s="118" t="s">
        <v>33</v>
      </c>
      <c r="B64" s="118" t="s">
        <v>549</v>
      </c>
      <c r="C64" s="223"/>
      <c r="D64" s="118" t="s">
        <v>21</v>
      </c>
      <c r="E64" s="118" t="s">
        <v>550</v>
      </c>
      <c r="F64" s="220"/>
      <c r="G64" s="220"/>
      <c r="H64" s="113" t="s">
        <v>35</v>
      </c>
      <c r="I64" s="220"/>
      <c r="J64" s="220"/>
      <c r="K64" s="223"/>
      <c r="L64" s="168"/>
      <c r="M64" s="223"/>
      <c r="N64" s="168"/>
      <c r="O64" s="168"/>
      <c r="P64" s="222"/>
      <c r="Q64" s="113" t="s">
        <v>560</v>
      </c>
      <c r="R64" s="116">
        <f>'[11]Anexo 2 - Controles (Gestión)'!M271</f>
        <v>0</v>
      </c>
      <c r="S64" s="118" t="s">
        <v>150</v>
      </c>
      <c r="T64" s="116" t="str">
        <f t="shared" si="60"/>
        <v>Moderado</v>
      </c>
      <c r="U64" s="116">
        <f t="shared" si="61"/>
        <v>50</v>
      </c>
      <c r="V64" s="116" t="str">
        <f t="shared" si="62"/>
        <v>Si</v>
      </c>
      <c r="W64" s="86">
        <v>0.35</v>
      </c>
      <c r="X64" s="228"/>
      <c r="Y64" s="168"/>
      <c r="Z64" s="223"/>
      <c r="AA64" s="168"/>
      <c r="AB64" s="223"/>
      <c r="AC64" s="168"/>
      <c r="AD64" s="168"/>
      <c r="AE64" s="168"/>
      <c r="AF64" s="168"/>
      <c r="AG64" s="168"/>
      <c r="AH64" s="168"/>
      <c r="AI64" s="222"/>
      <c r="AJ64" s="168"/>
      <c r="AK64" s="220"/>
      <c r="AL64" s="220"/>
      <c r="AM64" s="242"/>
      <c r="AN64" s="220"/>
      <c r="AO64" s="226"/>
      <c r="AP64" s="226"/>
      <c r="AQ64" s="220"/>
      <c r="AR64" s="295"/>
      <c r="AS64" s="296"/>
      <c r="AT64" s="294"/>
      <c r="AU64" s="297"/>
      <c r="AV64" s="298"/>
      <c r="AW64" s="292"/>
      <c r="AX64" s="294"/>
    </row>
    <row r="65" spans="1:50" s="90" customFormat="1" ht="42" x14ac:dyDescent="0.25">
      <c r="A65" s="118" t="s">
        <v>33</v>
      </c>
      <c r="B65" s="118" t="s">
        <v>549</v>
      </c>
      <c r="C65" s="223"/>
      <c r="D65" s="118" t="s">
        <v>21</v>
      </c>
      <c r="E65" s="118" t="s">
        <v>550</v>
      </c>
      <c r="F65" s="220"/>
      <c r="G65" s="220"/>
      <c r="H65" s="113" t="s">
        <v>35</v>
      </c>
      <c r="I65" s="220"/>
      <c r="J65" s="220"/>
      <c r="K65" s="223"/>
      <c r="L65" s="168"/>
      <c r="M65" s="223"/>
      <c r="N65" s="168"/>
      <c r="O65" s="168"/>
      <c r="P65" s="222"/>
      <c r="Q65" s="113" t="s">
        <v>561</v>
      </c>
      <c r="R65" s="116">
        <f>'[11]Anexo 2 - Controles (Gestión)'!U271</f>
        <v>0</v>
      </c>
      <c r="S65" s="118" t="s">
        <v>150</v>
      </c>
      <c r="T65" s="116" t="str">
        <f t="shared" si="60"/>
        <v>Moderado</v>
      </c>
      <c r="U65" s="116">
        <f t="shared" si="61"/>
        <v>50</v>
      </c>
      <c r="V65" s="116" t="str">
        <f t="shared" si="62"/>
        <v>Si</v>
      </c>
      <c r="W65" s="86">
        <v>0.4</v>
      </c>
      <c r="X65" s="228"/>
      <c r="Y65" s="168"/>
      <c r="Z65" s="223"/>
      <c r="AA65" s="168"/>
      <c r="AB65" s="223"/>
      <c r="AC65" s="168"/>
      <c r="AD65" s="168"/>
      <c r="AE65" s="168"/>
      <c r="AF65" s="168"/>
      <c r="AG65" s="168"/>
      <c r="AH65" s="168"/>
      <c r="AI65" s="222"/>
      <c r="AJ65" s="168"/>
      <c r="AK65" s="220"/>
      <c r="AL65" s="220"/>
      <c r="AM65" s="242"/>
      <c r="AN65" s="220"/>
      <c r="AO65" s="226"/>
      <c r="AP65" s="226"/>
      <c r="AQ65" s="220"/>
      <c r="AR65" s="295"/>
      <c r="AS65" s="296"/>
      <c r="AT65" s="294"/>
      <c r="AU65" s="297"/>
      <c r="AV65" s="298"/>
      <c r="AW65" s="292"/>
      <c r="AX65" s="294"/>
    </row>
    <row r="66" spans="1:50" s="90" customFormat="1" ht="42" x14ac:dyDescent="0.25">
      <c r="A66" s="118" t="s">
        <v>33</v>
      </c>
      <c r="B66" s="118" t="s">
        <v>549</v>
      </c>
      <c r="C66" s="223" t="s">
        <v>312</v>
      </c>
      <c r="D66" s="118" t="s">
        <v>21</v>
      </c>
      <c r="E66" s="118" t="s">
        <v>562</v>
      </c>
      <c r="F66" s="220" t="s">
        <v>563</v>
      </c>
      <c r="G66" s="220" t="s">
        <v>564</v>
      </c>
      <c r="H66" s="113" t="s">
        <v>35</v>
      </c>
      <c r="I66" s="220" t="s">
        <v>565</v>
      </c>
      <c r="J66" s="220" t="s">
        <v>566</v>
      </c>
      <c r="K66" s="223" t="s">
        <v>36</v>
      </c>
      <c r="L66" s="168">
        <f>IF(K66="Rara vez",1,IF(K66="Improbable",2,IF(K66="Posible",3,IF(K66="Probable",4,IF(K66="Casi seguro",5,"")))))</f>
        <v>3</v>
      </c>
      <c r="M66" s="223" t="s">
        <v>37</v>
      </c>
      <c r="N66" s="168">
        <f>IF(M66="Insignificante",1,IF(M66="Menor",2,IF(M66="Moderado",3,IF(M66="Mayor",4,IF(M66="Catastrófico",5,"")))))</f>
        <v>3</v>
      </c>
      <c r="O66" s="168">
        <f>IF(OR(L66="",N66=""),"",L66*N66)</f>
        <v>9</v>
      </c>
      <c r="P66" s="222" t="str">
        <f>IF(O66="","",IF(O66&lt;=2,"BAJA",IF(O66&lt;=6,"MODERADA",IF(O66&lt;=12,"ALTA","EXTREMA"))))</f>
        <v>ALTA</v>
      </c>
      <c r="Q66" s="113" t="s">
        <v>561</v>
      </c>
      <c r="R66" s="116" t="str">
        <f>'[11]Anexo 2 - Controles (Gestión)'!E289</f>
        <v>Fuerte</v>
      </c>
      <c r="S66" s="118" t="s">
        <v>150</v>
      </c>
      <c r="T66" s="116" t="str">
        <f t="shared" si="60"/>
        <v>Fuerte</v>
      </c>
      <c r="U66" s="116">
        <f t="shared" si="61"/>
        <v>100</v>
      </c>
      <c r="V66" s="116" t="str">
        <f t="shared" si="62"/>
        <v>No</v>
      </c>
      <c r="W66" s="86">
        <v>0.6</v>
      </c>
      <c r="X66" s="168">
        <f>+(U66*W66)+(U67*W67)</f>
        <v>60</v>
      </c>
      <c r="Y66" s="168" t="str">
        <f>IF(X66="","",IF(X66&lt;50,"Débil",IF(X66&lt;=99,"Moderado","Fuerte")))</f>
        <v>Moderado</v>
      </c>
      <c r="Z66" s="223" t="s">
        <v>158</v>
      </c>
      <c r="AA66" s="168">
        <f>IF(Z66="","",IF(AND(Y66="Fuerte",Z66="Directamente"),2,IF(AND(Y66="Moderado",Z66="Directamente"),1,0)))</f>
        <v>1</v>
      </c>
      <c r="AB66" s="223" t="s">
        <v>160</v>
      </c>
      <c r="AC66" s="168">
        <f>IF(AB66="","",IF(AND(Y66="Fuerte",AB66="Directamente"),2,IF(AND(Y66="Fuerte",AB66="indirectamente"),1,IF(AND(Y66="Fuerte",AB66="No disminuye"),0,IF(AND(Y66="Moderado",AB66="Directamente"),1,IF(AND(Y66="Moderado",AB66="indirectamente"),0,IF(AND(Y66="Moderado",AB66="No disminuye"),0,0)))))))</f>
        <v>0</v>
      </c>
      <c r="AD66" s="168">
        <f>IF(AA66="","",IF((L66-AA66)&lt;=0,1,L66-AA66))</f>
        <v>2</v>
      </c>
      <c r="AE66" s="168" t="str">
        <f>IF(AD66=1,"Rara vez",IF(AD66=2,"Improbable",IF(AD66=3,"Posible",IF(AD66=4,"Probable",IF(AD66=5,"Casi seguro","")))))</f>
        <v>Improbable</v>
      </c>
      <c r="AF66" s="168">
        <f>IF(AC66="","",IF(AND(D66="Corrupción",(N66-AC66)&lt;=3),3,IF((N66-AC66)&lt;=1,1,N66-AC66)))</f>
        <v>3</v>
      </c>
      <c r="AG66" s="168" t="str">
        <f>IF(AF66=1,"Insignificante",IF(AF66=2,"Menor",IF(AF66=3,"Moderado",IF(AF66=4,"Mayor",IF(AF66=5,"Catastrófico","")))))</f>
        <v>Moderado</v>
      </c>
      <c r="AH66" s="168">
        <f>IF(OR(AD66="",AF66=""),"",AD66*AF66)</f>
        <v>6</v>
      </c>
      <c r="AI66" s="222" t="str">
        <f>IF(AH66="","",IF(AH66&lt;=2,"BAJA",IF(AH66&lt;=6,"MODERADA",IF(AH66&lt;=12,"ALTA","EXTREMA"))))</f>
        <v>MODERADA</v>
      </c>
      <c r="AJ66" s="168" t="str">
        <f>IF(AI66="","",IF(AI66="Baja","Asumir el Riesgo.",IF(AI66="Moderada","Reducir el Riesgo.",IF(AI66="Alta","Reducir el Riesgo, Evitar, Compartir o Transferir.",IF(AI66="Extrema","Reducir el Riesgo, Evitar o Compartir (Se requiere acción inmediata).","")))))</f>
        <v>Reducir el Riesgo.</v>
      </c>
      <c r="AK66" s="220"/>
      <c r="AL66" s="220"/>
      <c r="AM66" s="242"/>
      <c r="AN66" s="220"/>
      <c r="AO66" s="226"/>
      <c r="AP66" s="226"/>
      <c r="AQ66" s="220"/>
      <c r="AR66" s="295"/>
      <c r="AS66" s="296"/>
      <c r="AT66" s="294"/>
      <c r="AU66" s="297"/>
      <c r="AV66" s="298"/>
      <c r="AW66" s="292"/>
      <c r="AX66" s="294"/>
    </row>
    <row r="67" spans="1:50" s="90" customFormat="1" ht="73.5" x14ac:dyDescent="0.25">
      <c r="A67" s="118" t="s">
        <v>33</v>
      </c>
      <c r="B67" s="118" t="s">
        <v>549</v>
      </c>
      <c r="C67" s="223"/>
      <c r="D67" s="118" t="s">
        <v>21</v>
      </c>
      <c r="E67" s="118" t="s">
        <v>562</v>
      </c>
      <c r="F67" s="220"/>
      <c r="G67" s="220"/>
      <c r="H67" s="113" t="s">
        <v>35</v>
      </c>
      <c r="I67" s="220"/>
      <c r="J67" s="220"/>
      <c r="K67" s="223"/>
      <c r="L67" s="168"/>
      <c r="M67" s="223"/>
      <c r="N67" s="168"/>
      <c r="O67" s="168"/>
      <c r="P67" s="222"/>
      <c r="Q67" s="113" t="s">
        <v>567</v>
      </c>
      <c r="R67" s="116" t="str">
        <f>'[11]Anexo 2 - Controles (Gestión)'!M289</f>
        <v>Débil</v>
      </c>
      <c r="S67" s="118" t="s">
        <v>150</v>
      </c>
      <c r="T67" s="116" t="str">
        <f t="shared" si="60"/>
        <v>Débil</v>
      </c>
      <c r="U67" s="116">
        <f t="shared" si="61"/>
        <v>0</v>
      </c>
      <c r="V67" s="116" t="str">
        <f t="shared" si="62"/>
        <v>Si</v>
      </c>
      <c r="W67" s="86">
        <v>0.4</v>
      </c>
      <c r="X67" s="168"/>
      <c r="Y67" s="168"/>
      <c r="Z67" s="223"/>
      <c r="AA67" s="168"/>
      <c r="AB67" s="223"/>
      <c r="AC67" s="168"/>
      <c r="AD67" s="168"/>
      <c r="AE67" s="168"/>
      <c r="AF67" s="168"/>
      <c r="AG67" s="168"/>
      <c r="AH67" s="168"/>
      <c r="AI67" s="222"/>
      <c r="AJ67" s="168"/>
      <c r="AK67" s="220"/>
      <c r="AL67" s="220"/>
      <c r="AM67" s="243"/>
      <c r="AN67" s="220"/>
      <c r="AO67" s="226"/>
      <c r="AP67" s="226"/>
      <c r="AQ67" s="220"/>
      <c r="AR67" s="280"/>
      <c r="AS67" s="232"/>
      <c r="AT67" s="278"/>
      <c r="AU67" s="283"/>
      <c r="AV67" s="285"/>
      <c r="AW67" s="293"/>
      <c r="AX67" s="278"/>
    </row>
    <row r="68" spans="1:50" s="90" customFormat="1" ht="76.5" customHeight="1" x14ac:dyDescent="0.25">
      <c r="A68" s="118" t="s">
        <v>33</v>
      </c>
      <c r="B68" s="118" t="s">
        <v>549</v>
      </c>
      <c r="C68" s="223" t="s">
        <v>312</v>
      </c>
      <c r="D68" s="118" t="s">
        <v>185</v>
      </c>
      <c r="E68" s="118" t="s">
        <v>568</v>
      </c>
      <c r="F68" s="220" t="s">
        <v>569</v>
      </c>
      <c r="G68" s="220" t="s">
        <v>570</v>
      </c>
      <c r="H68" s="113" t="s">
        <v>75</v>
      </c>
      <c r="I68" s="220" t="s">
        <v>571</v>
      </c>
      <c r="J68" s="220" t="s">
        <v>572</v>
      </c>
      <c r="K68" s="223" t="s">
        <v>36</v>
      </c>
      <c r="L68" s="168">
        <f>IF(K68="Rara vez",1,IF(K68="Improbable",2,IF(K68="Posible",3,IF(K68="Probable",4,IF(K68="Casi seguro",5,"")))))</f>
        <v>3</v>
      </c>
      <c r="M68" s="223" t="s">
        <v>82</v>
      </c>
      <c r="N68" s="168">
        <f>IF(M68="Insignificante",1,IF(M68="Menor",2,IF(M68="Moderado",3,IF(M68="Mayor",4,IF(M68="Catastrófico",5,"")))))</f>
        <v>1</v>
      </c>
      <c r="O68" s="168">
        <f>IF(OR(L68="",N68=""),"",L68*N68)</f>
        <v>3</v>
      </c>
      <c r="P68" s="222" t="str">
        <f>IF(O68="","",IF(O68&lt;=2,"BAJA",IF(O68&lt;=6,"MODERADA",IF(O68&lt;=12,"ALTA","EXTREMA"))))</f>
        <v>MODERADA</v>
      </c>
      <c r="Q68" s="113" t="s">
        <v>573</v>
      </c>
      <c r="R68" s="116" t="str">
        <f>'[11]Anexo 2 - Controles (Gestión)'!E307</f>
        <v>Fuerte</v>
      </c>
      <c r="S68" s="118" t="s">
        <v>150</v>
      </c>
      <c r="T68" s="116" t="str">
        <f t="shared" si="60"/>
        <v>Fuerte</v>
      </c>
      <c r="U68" s="116">
        <f t="shared" si="61"/>
        <v>100</v>
      </c>
      <c r="V68" s="116" t="str">
        <f t="shared" si="62"/>
        <v>No</v>
      </c>
      <c r="W68" s="86">
        <v>0.5</v>
      </c>
      <c r="X68" s="168">
        <f>+(U68*W68)+(U69*W69)</f>
        <v>50</v>
      </c>
      <c r="Y68" s="168" t="str">
        <f>IF(X68="","",IF(X68&lt;50,"Débil",IF(X68&lt;=99,"Moderado","Fuerte")))</f>
        <v>Moderado</v>
      </c>
      <c r="Z68" s="223" t="s">
        <v>158</v>
      </c>
      <c r="AA68" s="168">
        <f>IF(Z68="","",IF(AND(Y68="Fuerte",Z68="Directamente"),2,IF(AND(Y68="Moderado",Z68="Directamente"),1,0)))</f>
        <v>1</v>
      </c>
      <c r="AB68" s="223" t="s">
        <v>158</v>
      </c>
      <c r="AC68" s="168">
        <f>IF(AB68="","",IF(AND(Y68="Fuerte",AB68="Directamente"),2,IF(AND(Y68="Fuerte",AB68="indirectamente"),1,IF(AND(Y68="Fuerte",AB68="No disminuye"),0,IF(AND(Y68="Moderado",AB68="Directamente"),1,IF(AND(Y68="Moderado",AB68="indirectamente"),0,IF(AND(Y68="Moderado",AB68="No disminuye"),0,0)))))))</f>
        <v>1</v>
      </c>
      <c r="AD68" s="168">
        <f>IF(AA68="","",IF((L68-AA68)&lt;=0,1,L68-AA68))</f>
        <v>2</v>
      </c>
      <c r="AE68" s="168" t="str">
        <f>IF(AD68=1,"Rara vez",IF(AD68=2,"Improbable",IF(AD68=3,"Posible",IF(AD68=4,"Probable",IF(AD68=5,"Casi seguro","")))))</f>
        <v>Improbable</v>
      </c>
      <c r="AF68" s="168">
        <f>IF(AC68="","",IF(AND(D68="Corrupción",(N68-AC68)&lt;=3),3,IF((N68-AC68)&lt;=1,1,N68-AC68)))</f>
        <v>1</v>
      </c>
      <c r="AG68" s="168" t="str">
        <f>IF(AF68=1,"Insignificante",IF(AF68=2,"Menor",IF(AF68=3,"Moderado",IF(AF68=4,"Mayor",IF(AF68=5,"Catastrófico","")))))</f>
        <v>Insignificante</v>
      </c>
      <c r="AH68" s="168">
        <f>IF(OR(AD68="",AF68=""),"",AD68*AF68)</f>
        <v>2</v>
      </c>
      <c r="AI68" s="222" t="str">
        <f>IF(AH68="","",IF(AH68&lt;=2,"BAJA",IF(AH68&lt;=6,"MODERADA",IF(AH68&lt;=12,"ALTA","EXTREMA"))))</f>
        <v>BAJA</v>
      </c>
      <c r="AJ68" s="168" t="str">
        <f>IF(AI68="","",IF(AI68="Baja","Asumir el Riesgo.",IF(AI68="Moderada","Reducir el Riesgo.",IF(AI68="Alta","Reducir el Riesgo, Evitar, Compartir o Transferir.",IF(AI68="Extrema","Reducir el Riesgo, Evitar o Compartir (Se requiere acción inmediata).","")))))</f>
        <v>Asumir el Riesgo.</v>
      </c>
      <c r="AK68" s="220" t="s">
        <v>574</v>
      </c>
      <c r="AL68" s="220" t="s">
        <v>575</v>
      </c>
      <c r="AM68" s="241">
        <v>2</v>
      </c>
      <c r="AN68" s="220" t="s">
        <v>576</v>
      </c>
      <c r="AO68" s="226">
        <v>44409</v>
      </c>
      <c r="AP68" s="226">
        <v>44774</v>
      </c>
      <c r="AQ68" s="220" t="s">
        <v>577</v>
      </c>
      <c r="AR68" s="279">
        <v>44712</v>
      </c>
      <c r="AS68" s="231" t="s">
        <v>700</v>
      </c>
      <c r="AT68" s="277">
        <v>1</v>
      </c>
      <c r="AU68" s="282">
        <f>IF(AT68="","",IF(OR(AM68=0,AM68="",AR68=""),"",(AT68*100%)/AM68))</f>
        <v>0.5</v>
      </c>
      <c r="AV68" s="284" t="str">
        <f>IF(AT68="","",IF(AR68&lt;&gt;AP68,IF(AU68=0%,"SIN INICIAR",IF(AU68=100%,"TERMINADA",IF(AU68&gt;0%,"EN PROCESO",IF(AU68&lt;0%,"INCUMPLIDA"))))))</f>
        <v>EN PROCESO</v>
      </c>
      <c r="AW68" s="286" t="s">
        <v>725</v>
      </c>
      <c r="AX68" s="277" t="s">
        <v>722</v>
      </c>
    </row>
    <row r="69" spans="1:50" s="90" customFormat="1" ht="42" x14ac:dyDescent="0.25">
      <c r="A69" s="118" t="s">
        <v>33</v>
      </c>
      <c r="B69" s="118" t="s">
        <v>549</v>
      </c>
      <c r="C69" s="223"/>
      <c r="D69" s="118" t="s">
        <v>185</v>
      </c>
      <c r="E69" s="118" t="s">
        <v>568</v>
      </c>
      <c r="F69" s="220"/>
      <c r="G69" s="220"/>
      <c r="H69" s="113" t="s">
        <v>75</v>
      </c>
      <c r="I69" s="220"/>
      <c r="J69" s="220"/>
      <c r="K69" s="223"/>
      <c r="L69" s="168"/>
      <c r="M69" s="223"/>
      <c r="N69" s="168"/>
      <c r="O69" s="168"/>
      <c r="P69" s="222"/>
      <c r="Q69" s="113" t="s">
        <v>578</v>
      </c>
      <c r="R69" s="116" t="str">
        <f>'[11]Anexo 2 - Controles (Gestión)'!M307</f>
        <v>Débil</v>
      </c>
      <c r="S69" s="118" t="s">
        <v>150</v>
      </c>
      <c r="T69" s="116" t="str">
        <f t="shared" si="60"/>
        <v>Débil</v>
      </c>
      <c r="U69" s="116">
        <f t="shared" si="61"/>
        <v>0</v>
      </c>
      <c r="V69" s="116" t="str">
        <f t="shared" si="62"/>
        <v>Si</v>
      </c>
      <c r="W69" s="86">
        <v>0.5</v>
      </c>
      <c r="X69" s="168"/>
      <c r="Y69" s="168"/>
      <c r="Z69" s="223"/>
      <c r="AA69" s="168"/>
      <c r="AB69" s="223"/>
      <c r="AC69" s="168"/>
      <c r="AD69" s="168"/>
      <c r="AE69" s="168"/>
      <c r="AF69" s="168"/>
      <c r="AG69" s="168"/>
      <c r="AH69" s="168"/>
      <c r="AI69" s="222"/>
      <c r="AJ69" s="168"/>
      <c r="AK69" s="220"/>
      <c r="AL69" s="220"/>
      <c r="AM69" s="243"/>
      <c r="AN69" s="220"/>
      <c r="AO69" s="226"/>
      <c r="AP69" s="226"/>
      <c r="AQ69" s="220"/>
      <c r="AR69" s="280"/>
      <c r="AS69" s="232"/>
      <c r="AT69" s="278"/>
      <c r="AU69" s="283"/>
      <c r="AV69" s="285"/>
      <c r="AW69" s="293"/>
      <c r="AX69" s="278"/>
    </row>
    <row r="70" spans="1:50" s="90" customFormat="1" ht="189" x14ac:dyDescent="0.25">
      <c r="A70" s="118" t="s">
        <v>33</v>
      </c>
      <c r="B70" s="118" t="s">
        <v>579</v>
      </c>
      <c r="C70" s="118" t="s">
        <v>580</v>
      </c>
      <c r="D70" s="118" t="s">
        <v>21</v>
      </c>
      <c r="E70" s="118" t="s">
        <v>581</v>
      </c>
      <c r="F70" s="118" t="s">
        <v>582</v>
      </c>
      <c r="G70" s="118" t="s">
        <v>583</v>
      </c>
      <c r="H70" s="118" t="s">
        <v>35</v>
      </c>
      <c r="I70" s="118" t="s">
        <v>584</v>
      </c>
      <c r="J70" s="118" t="s">
        <v>585</v>
      </c>
      <c r="K70" s="118" t="s">
        <v>41</v>
      </c>
      <c r="L70" s="116">
        <f t="shared" ref="L70:L71" si="73">IF(K70="Rara vez",1,IF(K70="Improbable",2,IF(K70="Posible",3,IF(K70="Probable",4,IF(K70="Casi seguro",5,"")))))</f>
        <v>4</v>
      </c>
      <c r="M70" s="118" t="s">
        <v>37</v>
      </c>
      <c r="N70" s="116">
        <f t="shared" ref="N70:N71" si="74">IF(M70="Insignificante",1,IF(M70="Menor",2,IF(M70="Moderado",3,IF(M70="Mayor",4,IF(M70="Catastrófico",5,"")))))</f>
        <v>3</v>
      </c>
      <c r="O70" s="116">
        <f t="shared" ref="O70:O71" si="75">IF(OR(L70="",N70=""),"",L70*N70)</f>
        <v>12</v>
      </c>
      <c r="P70" s="117" t="str">
        <f t="shared" ref="P70:P71" si="76">IF(O70="","",IF(O70&lt;=2,"BAJA",IF(O70&lt;=6,"MODERADA",IF(O70&lt;=12,"ALTA","EXTREMA"))))</f>
        <v>ALTA</v>
      </c>
      <c r="Q70" s="118" t="s">
        <v>586</v>
      </c>
      <c r="R70" s="116" t="str">
        <f>'[12]Anexo 2 - Controles (Gestión)'!E548</f>
        <v>Valoración</v>
      </c>
      <c r="S70" s="118" t="s">
        <v>150</v>
      </c>
      <c r="T70" s="116" t="str">
        <f t="shared" si="60"/>
        <v>Moderado</v>
      </c>
      <c r="U70" s="116">
        <f t="shared" si="61"/>
        <v>50</v>
      </c>
      <c r="V70" s="116" t="str">
        <f t="shared" si="62"/>
        <v>Si</v>
      </c>
      <c r="W70" s="86">
        <v>1</v>
      </c>
      <c r="X70" s="116">
        <f t="shared" ref="X70:X72" si="77">IF(U70="","",AVERAGE(U70*W70))</f>
        <v>50</v>
      </c>
      <c r="Y70" s="116" t="str">
        <f t="shared" ref="Y70:Y71" si="78">IF(X70="","",IF(X70&lt;50,"Débil",IF(X70&lt;=99,"Moderado","Fuerte")))</f>
        <v>Moderado</v>
      </c>
      <c r="Z70" s="118" t="s">
        <v>158</v>
      </c>
      <c r="AA70" s="116">
        <f t="shared" ref="AA70:AA71" si="79">IF(Z70="","",IF(AND(Y70="Fuerte",Z70="Directamente"),2,IF(AND(Y70="Moderado",Z70="Directamente"),1,0)))</f>
        <v>1</v>
      </c>
      <c r="AB70" s="118" t="s">
        <v>160</v>
      </c>
      <c r="AC70" s="116">
        <f t="shared" ref="AC70:AC71" si="80">IF(AB70="","",IF(AND(Y70="Fuerte",AB70="Directamente"),2,IF(AND(Y70="Fuerte",AB70="indirectamente"),1,IF(AND(Y70="Fuerte",AB70="No disminuye"),0,IF(AND(Y70="Moderado",AB70="Directamente"),1,IF(AND(Y70="Moderado",AB70="indirectamente"),0,IF(AND(Y70="Moderado",AB70="No disminuye"),0,0)))))))</f>
        <v>0</v>
      </c>
      <c r="AD70" s="116">
        <f t="shared" ref="AD70:AD71" si="81">IF(AA70="","",IF((L70-AA70)&lt;=0,1,L70-AA70))</f>
        <v>3</v>
      </c>
      <c r="AE70" s="116" t="str">
        <f t="shared" ref="AE70:AE71" si="82">IF(AD70=1,"Rara vez",IF(AD70=2,"Improbable",IF(AD70=3,"Posible",IF(AD70=4,"Probable",IF(AD70=5,"Casi seguro","")))))</f>
        <v>Posible</v>
      </c>
      <c r="AF70" s="116">
        <f t="shared" ref="AF70:AF71" si="83">IF(AC70="","",IF(AND(D70="Corrupción",(N70-AC70)&lt;=3),3,IF((N70-AC70)&lt;=1,1,N70-AC70)))</f>
        <v>3</v>
      </c>
      <c r="AG70" s="116" t="str">
        <f t="shared" ref="AG70:AG71" si="84">IF(AF70=1,"Insignificante",IF(AF70=2,"Menor",IF(AF70=3,"Moderado",IF(AF70=4,"Mayor",IF(AF70=5,"Catastrófico","")))))</f>
        <v>Moderado</v>
      </c>
      <c r="AH70" s="116">
        <f t="shared" ref="AH70:AH71" si="85">IF(OR(AD70="",AF70=""),"",AD70*AF70)</f>
        <v>9</v>
      </c>
      <c r="AI70" s="117" t="str">
        <f t="shared" ref="AI70:AI71" si="86">IF(AH70="","",IF(AH70&lt;=2,"BAJA",IF(AH70&lt;=6,"MODERADA",IF(AH70&lt;=12,"ALTA","EXTREMA"))))</f>
        <v>ALTA</v>
      </c>
      <c r="AJ70" s="116" t="str">
        <f t="shared" ref="AJ70:AJ71" si="87">IF(AI70="","",IF(AI70="Baja","Asumir el Riesgo.",IF(AI70="Moderada","Reducir el Riesgo.",IF(AI70="Alta","Reducir el Riesgo, Evitar, Compartir o Transferir.",IF(AI70="Extrema","Reducir el Riesgo, Evitar o Compartir (Se requiere acción inmediata).","")))))</f>
        <v>Reducir el Riesgo, Evitar, Compartir o Transferir.</v>
      </c>
      <c r="AK70" s="118" t="s">
        <v>799</v>
      </c>
      <c r="AL70" s="118" t="s">
        <v>587</v>
      </c>
      <c r="AM70" s="118">
        <v>3</v>
      </c>
      <c r="AN70" s="118" t="s">
        <v>588</v>
      </c>
      <c r="AO70" s="122">
        <v>44409</v>
      </c>
      <c r="AP70" s="122" t="s">
        <v>589</v>
      </c>
      <c r="AQ70" s="118" t="s">
        <v>590</v>
      </c>
      <c r="AR70" s="78">
        <v>44712</v>
      </c>
      <c r="AS70" s="127" t="s">
        <v>698</v>
      </c>
      <c r="AT70" s="96">
        <v>2</v>
      </c>
      <c r="AU70" s="99">
        <f t="shared" ref="AU70:AU77" si="88">IF(AT70="","",IF(OR(AM70=0,AM70="",AR70=""),"",(AT70*100%)/AM70))</f>
        <v>0.66666666666666663</v>
      </c>
      <c r="AV70" s="97" t="str">
        <f t="shared" ref="AV70:AV76" si="89">IF(AT70="","",IF(AR70&lt;&gt;AP70,IF(AU70=0%,"SIN INICIAR",IF(AU70=100%,"TERMINADA",IF(AU70&gt;0%,"EN PROCESO",IF(AU70&lt;=0%,"INCUMPLIDA"))))))</f>
        <v>EN PROCESO</v>
      </c>
      <c r="AW70" s="146" t="s">
        <v>800</v>
      </c>
      <c r="AX70" s="96" t="s">
        <v>697</v>
      </c>
    </row>
    <row r="71" spans="1:50" s="90" customFormat="1" ht="147" x14ac:dyDescent="0.25">
      <c r="A71" s="118" t="s">
        <v>33</v>
      </c>
      <c r="B71" s="118" t="s">
        <v>579</v>
      </c>
      <c r="C71" s="118" t="s">
        <v>580</v>
      </c>
      <c r="D71" s="118" t="s">
        <v>21</v>
      </c>
      <c r="E71" s="118" t="s">
        <v>591</v>
      </c>
      <c r="F71" s="118" t="s">
        <v>592</v>
      </c>
      <c r="G71" s="118" t="s">
        <v>593</v>
      </c>
      <c r="H71" s="118" t="s">
        <v>73</v>
      </c>
      <c r="I71" s="118" t="s">
        <v>594</v>
      </c>
      <c r="J71" s="118" t="s">
        <v>595</v>
      </c>
      <c r="K71" s="118" t="s">
        <v>41</v>
      </c>
      <c r="L71" s="116">
        <f t="shared" si="73"/>
        <v>4</v>
      </c>
      <c r="M71" s="118" t="s">
        <v>83</v>
      </c>
      <c r="N71" s="116">
        <f t="shared" si="74"/>
        <v>2</v>
      </c>
      <c r="O71" s="116">
        <f t="shared" si="75"/>
        <v>8</v>
      </c>
      <c r="P71" s="117" t="str">
        <f t="shared" si="76"/>
        <v>ALTA</v>
      </c>
      <c r="Q71" s="118" t="s">
        <v>596</v>
      </c>
      <c r="R71" s="116">
        <f>'[12]Anexo 2 - Controles (Gestión)'!E566</f>
        <v>0</v>
      </c>
      <c r="S71" s="118" t="s">
        <v>150</v>
      </c>
      <c r="T71" s="116" t="str">
        <f t="shared" si="60"/>
        <v>Moderado</v>
      </c>
      <c r="U71" s="116">
        <f t="shared" si="61"/>
        <v>50</v>
      </c>
      <c r="V71" s="116" t="str">
        <f t="shared" si="62"/>
        <v>Si</v>
      </c>
      <c r="W71" s="86">
        <v>1</v>
      </c>
      <c r="X71" s="116">
        <f t="shared" si="77"/>
        <v>50</v>
      </c>
      <c r="Y71" s="116" t="str">
        <f t="shared" si="78"/>
        <v>Moderado</v>
      </c>
      <c r="Z71" s="118" t="s">
        <v>158</v>
      </c>
      <c r="AA71" s="116">
        <f t="shared" si="79"/>
        <v>1</v>
      </c>
      <c r="AB71" s="118" t="s">
        <v>158</v>
      </c>
      <c r="AC71" s="116">
        <f t="shared" si="80"/>
        <v>1</v>
      </c>
      <c r="AD71" s="116">
        <f t="shared" si="81"/>
        <v>3</v>
      </c>
      <c r="AE71" s="116" t="str">
        <f t="shared" si="82"/>
        <v>Posible</v>
      </c>
      <c r="AF71" s="116">
        <f t="shared" si="83"/>
        <v>1</v>
      </c>
      <c r="AG71" s="116" t="str">
        <f t="shared" si="84"/>
        <v>Insignificante</v>
      </c>
      <c r="AH71" s="116">
        <f t="shared" si="85"/>
        <v>3</v>
      </c>
      <c r="AI71" s="117" t="str">
        <f t="shared" si="86"/>
        <v>MODERADA</v>
      </c>
      <c r="AJ71" s="116" t="str">
        <f t="shared" si="87"/>
        <v>Reducir el Riesgo.</v>
      </c>
      <c r="AK71" s="118" t="s">
        <v>597</v>
      </c>
      <c r="AL71" s="118" t="s">
        <v>598</v>
      </c>
      <c r="AM71" s="118">
        <v>2</v>
      </c>
      <c r="AN71" s="118" t="s">
        <v>599</v>
      </c>
      <c r="AO71" s="122">
        <v>44409</v>
      </c>
      <c r="AP71" s="122" t="s">
        <v>589</v>
      </c>
      <c r="AQ71" s="118" t="s">
        <v>600</v>
      </c>
      <c r="AR71" s="78">
        <v>44712</v>
      </c>
      <c r="AS71" s="127" t="s">
        <v>699</v>
      </c>
      <c r="AT71" s="96">
        <v>0.5</v>
      </c>
      <c r="AU71" s="99">
        <f t="shared" si="88"/>
        <v>0.25</v>
      </c>
      <c r="AV71" s="97" t="str">
        <f t="shared" si="89"/>
        <v>EN PROCESO</v>
      </c>
      <c r="AW71" s="144" t="s">
        <v>801</v>
      </c>
      <c r="AX71" s="96" t="s">
        <v>697</v>
      </c>
    </row>
    <row r="72" spans="1:50" s="90" customFormat="1" ht="168" x14ac:dyDescent="0.25">
      <c r="A72" s="118" t="s">
        <v>33</v>
      </c>
      <c r="B72" s="118" t="s">
        <v>601</v>
      </c>
      <c r="C72" s="118" t="s">
        <v>312</v>
      </c>
      <c r="D72" s="118" t="s">
        <v>21</v>
      </c>
      <c r="E72" s="118" t="s">
        <v>602</v>
      </c>
      <c r="F72" s="113" t="s">
        <v>603</v>
      </c>
      <c r="G72" s="113" t="s">
        <v>604</v>
      </c>
      <c r="H72" s="113" t="s">
        <v>74</v>
      </c>
      <c r="I72" s="113" t="s">
        <v>605</v>
      </c>
      <c r="J72" s="113" t="s">
        <v>606</v>
      </c>
      <c r="K72" s="118" t="s">
        <v>36</v>
      </c>
      <c r="L72" s="116">
        <f>IF(K72="Rara vez",1,IF(K72="Improbable",2,IF(K72="Posible",3,IF(K72="Probable",4,IF(K72="Casi seguro",5,"")))))</f>
        <v>3</v>
      </c>
      <c r="M72" s="118" t="s">
        <v>42</v>
      </c>
      <c r="N72" s="116">
        <f>IF(M72="Insignificante",1,IF(M72="Menor",2,IF(M72="Moderado",3,IF(M72="Mayor",4,IF(M72="Catastrófico",5,"")))))</f>
        <v>4</v>
      </c>
      <c r="O72" s="116">
        <f>IF(OR(L72="",N72=""),"",L72*N72)</f>
        <v>12</v>
      </c>
      <c r="P72" s="117" t="str">
        <f>IF(O72="","",IF(O72&lt;=2,"BAJA",IF(O72&lt;=6,"MODERADA",IF(O72&lt;=12,"ALTA","EXTREMA"))))</f>
        <v>ALTA</v>
      </c>
      <c r="Q72" s="113" t="s">
        <v>607</v>
      </c>
      <c r="R72" s="116" t="str">
        <f>'[13]Anexo 2 - Controles (Gestión)'!E334</f>
        <v>Asignado</v>
      </c>
      <c r="S72" s="118" t="s">
        <v>150</v>
      </c>
      <c r="T72" s="116" t="str">
        <f t="shared" si="60"/>
        <v>Moderado</v>
      </c>
      <c r="U72" s="116">
        <f t="shared" si="61"/>
        <v>50</v>
      </c>
      <c r="V72" s="116" t="str">
        <f t="shared" si="62"/>
        <v>Si</v>
      </c>
      <c r="W72" s="86">
        <v>1</v>
      </c>
      <c r="X72" s="116">
        <f t="shared" si="77"/>
        <v>50</v>
      </c>
      <c r="Y72" s="116" t="str">
        <f>IF(X72="","",IF(X72&lt;50,"Débil",IF(X72&lt;=99,"Moderado","Fuerte")))</f>
        <v>Moderado</v>
      </c>
      <c r="Z72" s="118" t="s">
        <v>158</v>
      </c>
      <c r="AA72" s="116">
        <f>IF(Z72="","",IF(AND(Y72="Fuerte",Z72="Directamente"),2,IF(AND(Y72="Moderado",Z72="Directamente"),1,0)))</f>
        <v>1</v>
      </c>
      <c r="AB72" s="118" t="s">
        <v>158</v>
      </c>
      <c r="AC72" s="116">
        <f>IF(AB72="","",IF(AND(Y72="Fuerte",AB72="Directamente"),2,IF(AND(Y72="Fuerte",AB72="indirectamente"),1,IF(AND(Y72="Fuerte",AB72="No disminuye"),0,IF(AND(Y72="Moderado",AB72="Directamente"),1,IF(AND(Y72="Moderado",AB72="indirectamente"),0,IF(AND(Y72="Moderado",AB72="No disminuye"),0,0)))))))</f>
        <v>1</v>
      </c>
      <c r="AD72" s="116">
        <f>IF(AA72="","",IF((L72-AA72)&lt;=0,1,L72-AA72))</f>
        <v>2</v>
      </c>
      <c r="AE72" s="116" t="str">
        <f>IF(AD72=1,"Rara vez",IF(AD72=2,"Improbable",IF(AD72=3,"Posible",IF(AD72=4,"Probable",IF(AD72=5,"Casi seguro","")))))</f>
        <v>Improbable</v>
      </c>
      <c r="AF72" s="116">
        <f>IF(AC72="","",IF(AND(D72="Corrupción",(N72-AC72)&lt;=3),3,IF((N72-AC72)&lt;=1,1,N72-AC72)))</f>
        <v>3</v>
      </c>
      <c r="AG72" s="116" t="str">
        <f>IF(AF72=1,"Insignificante",IF(AF72=2,"Menor",IF(AF72=3,"Moderado",IF(AF72=4,"Mayor",IF(AF72=5,"Catastrófico","")))))</f>
        <v>Moderado</v>
      </c>
      <c r="AH72" s="116">
        <f>IF(OR(AD72="",AF72=""),"",AD72*AF72)</f>
        <v>6</v>
      </c>
      <c r="AI72" s="117" t="str">
        <f>IF(AH72="","",IF(AH72&lt;=2,"BAJA",IF(AH72&lt;=6,"MODERADA",IF(AH72&lt;=12,"ALTA","EXTREMA"))))</f>
        <v>MODERADA</v>
      </c>
      <c r="AJ72" s="116" t="str">
        <f>IF(AI72="","",IF(AI72="Baja","Asumir el Riesgo.",IF(AI72="Moderada","Reducir el Riesgo.",IF(AI72="Alta","Reducir el Riesgo, Evitar, Compartir o Transferir.",IF(AI72="Extrema","Reducir el Riesgo, Evitar o Compartir (Se requiere acción inmediata).","")))))</f>
        <v>Reducir el Riesgo.</v>
      </c>
      <c r="AK72" s="113" t="s">
        <v>608</v>
      </c>
      <c r="AL72" s="113" t="s">
        <v>609</v>
      </c>
      <c r="AM72" s="113">
        <v>1</v>
      </c>
      <c r="AN72" s="113" t="s">
        <v>610</v>
      </c>
      <c r="AO72" s="114">
        <v>44409</v>
      </c>
      <c r="AP72" s="114">
        <v>44774</v>
      </c>
      <c r="AQ72" s="113" t="s">
        <v>611</v>
      </c>
      <c r="AR72" s="78">
        <v>44712</v>
      </c>
      <c r="AS72" s="131" t="s">
        <v>726</v>
      </c>
      <c r="AT72" s="96">
        <v>0.5</v>
      </c>
      <c r="AU72" s="99">
        <f t="shared" si="88"/>
        <v>0.5</v>
      </c>
      <c r="AV72" s="97" t="str">
        <f t="shared" si="89"/>
        <v>EN PROCESO</v>
      </c>
      <c r="AW72" s="146" t="s">
        <v>817</v>
      </c>
      <c r="AX72" s="96" t="s">
        <v>722</v>
      </c>
    </row>
    <row r="73" spans="1:50" s="90" customFormat="1" ht="73.5" x14ac:dyDescent="0.25">
      <c r="A73" s="118" t="s">
        <v>33</v>
      </c>
      <c r="B73" s="118" t="s">
        <v>601</v>
      </c>
      <c r="C73" s="223" t="s">
        <v>312</v>
      </c>
      <c r="D73" s="118" t="s">
        <v>21</v>
      </c>
      <c r="E73" s="118" t="s">
        <v>612</v>
      </c>
      <c r="F73" s="220" t="s">
        <v>613</v>
      </c>
      <c r="G73" s="220" t="s">
        <v>614</v>
      </c>
      <c r="H73" s="113" t="s">
        <v>45</v>
      </c>
      <c r="I73" s="220" t="s">
        <v>615</v>
      </c>
      <c r="J73" s="220" t="s">
        <v>616</v>
      </c>
      <c r="K73" s="223" t="s">
        <v>30</v>
      </c>
      <c r="L73" s="168">
        <f>IF(K73="Rara vez",1,IF(K73="Improbable",2,IF(K73="Posible",3,IF(K73="Probable",4,IF(K73="Casi seguro",5,"")))))</f>
        <v>2</v>
      </c>
      <c r="M73" s="223" t="s">
        <v>37</v>
      </c>
      <c r="N73" s="168">
        <f>IF(M73="Insignificante",1,IF(M73="Menor",2,IF(M73="Moderado",3,IF(M73="Mayor",4,IF(M73="Catastrófico",5,"")))))</f>
        <v>3</v>
      </c>
      <c r="O73" s="168">
        <f>IF(OR(L73="",N73=""),"",L73*N73)</f>
        <v>6</v>
      </c>
      <c r="P73" s="222" t="str">
        <f>IF(O73="","",IF(O73&lt;=2,"BAJA",IF(O73&lt;=6,"MODERADA",IF(O73&lt;=12,"ALTA","EXTREMA"))))</f>
        <v>MODERADA</v>
      </c>
      <c r="Q73" s="113" t="s">
        <v>617</v>
      </c>
      <c r="R73" s="116" t="str">
        <f>'[13]Anexo 2 - Controles (Gestión)'!E352</f>
        <v>Asignado</v>
      </c>
      <c r="S73" s="118" t="s">
        <v>150</v>
      </c>
      <c r="T73" s="116" t="str">
        <f t="shared" si="60"/>
        <v>Moderado</v>
      </c>
      <c r="U73" s="116">
        <f t="shared" si="61"/>
        <v>50</v>
      </c>
      <c r="V73" s="116" t="str">
        <f t="shared" si="62"/>
        <v>Si</v>
      </c>
      <c r="W73" s="86">
        <v>0.7</v>
      </c>
      <c r="X73" s="224">
        <f>(U73*W73)+(U74*W74)</f>
        <v>50</v>
      </c>
      <c r="Y73" s="168" t="str">
        <f>IF(X73="","",IF(X73&lt;50,"Débil",IF(X73&lt;=99,"Moderado","Fuerte")))</f>
        <v>Moderado</v>
      </c>
      <c r="Z73" s="223" t="s">
        <v>158</v>
      </c>
      <c r="AA73" s="168">
        <f>IF(Z73="","",IF(AND(Y73="Fuerte",Z73="Directamente"),2,IF(AND(Y73="Moderado",Z73="Directamente"),1,0)))</f>
        <v>1</v>
      </c>
      <c r="AB73" s="223" t="s">
        <v>158</v>
      </c>
      <c r="AC73" s="168">
        <f>IF(AB73="","",IF(AND(Y73="Fuerte",AB73="Directamente"),2,IF(AND(Y73="Fuerte",AB73="indirectamente"),1,IF(AND(Y73="Fuerte",AB73="No disminuye"),0,IF(AND(Y73="Moderado",AB73="Directamente"),1,IF(AND(Y73="Moderado",AB73="indirectamente"),0,IF(AND(Y73="Moderado",AB73="No disminuye"),0,0)))))))</f>
        <v>1</v>
      </c>
      <c r="AD73" s="168">
        <f>IF(AA73="","",IF((L73-AA73)&lt;=0,1,L73-AA73))</f>
        <v>1</v>
      </c>
      <c r="AE73" s="168" t="str">
        <f>IF(AD73=1,"Rara vez",IF(AD73=2,"Improbable",IF(AD73=3,"Posible",IF(AD73=4,"Probable",IF(AD73=5,"Casi seguro","")))))</f>
        <v>Rara vez</v>
      </c>
      <c r="AF73" s="168">
        <f>IF(AC73="","",IF(AND(D73="Corrupción",(N73-AC73)&lt;=3),3,IF((N73-AC73)&lt;=1,1,N73-AC73)))</f>
        <v>2</v>
      </c>
      <c r="AG73" s="168" t="str">
        <f>IF(AF73=1,"Insignificante",IF(AF73=2,"Menor",IF(AF73=3,"Moderado",IF(AF73=4,"Mayor",IF(AF73=5,"Catastrófico","")))))</f>
        <v>Menor</v>
      </c>
      <c r="AH73" s="168">
        <f>IF(OR(AD73="",AF73=""),"",AD73*AF73)</f>
        <v>2</v>
      </c>
      <c r="AI73" s="222" t="str">
        <f>IF(AH73="","",IF(AH73&lt;=2,"BAJA",IF(AH73&lt;=6,"MODERADA",IF(AH73&lt;=12,"ALTA","EXTREMA"))))</f>
        <v>BAJA</v>
      </c>
      <c r="AJ73" s="168" t="str">
        <f>IF(AI73="","",IF(AI73="Baja","Asumir el Riesgo.",IF(AI73="Moderada","Reducir el Riesgo.",IF(AI73="Alta","Reducir el Riesgo, Evitar, Compartir o Transferir.",IF(AI73="Extrema","Reducir el Riesgo, Evitar o Compartir (Se requiere acción inmediata).","")))))</f>
        <v>Asumir el Riesgo.</v>
      </c>
      <c r="AK73" s="113" t="s">
        <v>618</v>
      </c>
      <c r="AL73" s="113" t="s">
        <v>619</v>
      </c>
      <c r="AM73" s="113">
        <v>1</v>
      </c>
      <c r="AN73" s="113" t="s">
        <v>610</v>
      </c>
      <c r="AO73" s="114">
        <v>44409</v>
      </c>
      <c r="AP73" s="114">
        <v>44774</v>
      </c>
      <c r="AQ73" s="113" t="s">
        <v>620</v>
      </c>
      <c r="AR73" s="78">
        <v>44712</v>
      </c>
      <c r="AS73" s="131" t="s">
        <v>727</v>
      </c>
      <c r="AT73" s="96">
        <v>0.5</v>
      </c>
      <c r="AU73" s="99">
        <f t="shared" si="88"/>
        <v>0.5</v>
      </c>
      <c r="AV73" s="97" t="str">
        <f t="shared" si="89"/>
        <v>EN PROCESO</v>
      </c>
      <c r="AW73" s="149" t="s">
        <v>729</v>
      </c>
      <c r="AX73" s="96" t="s">
        <v>722</v>
      </c>
    </row>
    <row r="74" spans="1:50" s="90" customFormat="1" ht="126" x14ac:dyDescent="0.25">
      <c r="A74" s="118" t="s">
        <v>33</v>
      </c>
      <c r="B74" s="118" t="s">
        <v>601</v>
      </c>
      <c r="C74" s="223"/>
      <c r="D74" s="118" t="s">
        <v>21</v>
      </c>
      <c r="E74" s="118" t="s">
        <v>612</v>
      </c>
      <c r="F74" s="220"/>
      <c r="G74" s="220"/>
      <c r="H74" s="113" t="s">
        <v>45</v>
      </c>
      <c r="I74" s="220"/>
      <c r="J74" s="220"/>
      <c r="K74" s="223"/>
      <c r="L74" s="168"/>
      <c r="M74" s="223"/>
      <c r="N74" s="168"/>
      <c r="O74" s="168"/>
      <c r="P74" s="222"/>
      <c r="Q74" s="113" t="s">
        <v>621</v>
      </c>
      <c r="R74" s="116" t="str">
        <f>'[13]Anexo 2 - Controles (Gestión)'!M352</f>
        <v>Asignado</v>
      </c>
      <c r="S74" s="118" t="s">
        <v>150</v>
      </c>
      <c r="T74" s="116" t="str">
        <f t="shared" si="60"/>
        <v>Moderado</v>
      </c>
      <c r="U74" s="116">
        <f t="shared" si="61"/>
        <v>50</v>
      </c>
      <c r="V74" s="116" t="str">
        <f t="shared" si="62"/>
        <v>Si</v>
      </c>
      <c r="W74" s="86">
        <v>0.3</v>
      </c>
      <c r="X74" s="224"/>
      <c r="Y74" s="168"/>
      <c r="Z74" s="223"/>
      <c r="AA74" s="168"/>
      <c r="AB74" s="223"/>
      <c r="AC74" s="168"/>
      <c r="AD74" s="168"/>
      <c r="AE74" s="168"/>
      <c r="AF74" s="168"/>
      <c r="AG74" s="168"/>
      <c r="AH74" s="168"/>
      <c r="AI74" s="222"/>
      <c r="AJ74" s="168"/>
      <c r="AK74" s="113" t="s">
        <v>802</v>
      </c>
      <c r="AL74" s="113" t="s">
        <v>622</v>
      </c>
      <c r="AM74" s="113">
        <v>1</v>
      </c>
      <c r="AN74" s="113" t="s">
        <v>610</v>
      </c>
      <c r="AO74" s="114">
        <v>44409</v>
      </c>
      <c r="AP74" s="114">
        <v>44774</v>
      </c>
      <c r="AQ74" s="113" t="s">
        <v>623</v>
      </c>
      <c r="AR74" s="78">
        <v>44712</v>
      </c>
      <c r="AS74" s="127" t="s">
        <v>728</v>
      </c>
      <c r="AT74" s="96">
        <v>0.5</v>
      </c>
      <c r="AU74" s="99">
        <f t="shared" si="88"/>
        <v>0.5</v>
      </c>
      <c r="AV74" s="97" t="str">
        <f t="shared" si="89"/>
        <v>EN PROCESO</v>
      </c>
      <c r="AW74" s="149" t="s">
        <v>818</v>
      </c>
      <c r="AX74" s="96" t="s">
        <v>722</v>
      </c>
    </row>
    <row r="75" spans="1:50" s="90" customFormat="1" ht="126" x14ac:dyDescent="0.25">
      <c r="A75" s="118" t="s">
        <v>33</v>
      </c>
      <c r="B75" s="118" t="s">
        <v>601</v>
      </c>
      <c r="C75" s="223" t="s">
        <v>312</v>
      </c>
      <c r="D75" s="118" t="s">
        <v>185</v>
      </c>
      <c r="E75" s="118" t="s">
        <v>624</v>
      </c>
      <c r="F75" s="220" t="s">
        <v>625</v>
      </c>
      <c r="G75" s="220" t="s">
        <v>626</v>
      </c>
      <c r="H75" s="113" t="s">
        <v>75</v>
      </c>
      <c r="I75" s="220" t="s">
        <v>627</v>
      </c>
      <c r="J75" s="220" t="s">
        <v>628</v>
      </c>
      <c r="K75" s="223" t="s">
        <v>36</v>
      </c>
      <c r="L75" s="168">
        <f>IF(K75="Rara vez",1,IF(K75="Improbable",2,IF(K75="Posible",3,IF(K75="Probable",4,IF(K75="Casi seguro",5,"")))))</f>
        <v>3</v>
      </c>
      <c r="M75" s="223" t="s">
        <v>82</v>
      </c>
      <c r="N75" s="168">
        <f>IF(M75="Insignificante",1,IF(M75="Menor",2,IF(M75="Moderado",3,IF(M75="Mayor",4,IF(M75="Catastrófico",5,"")))))</f>
        <v>1</v>
      </c>
      <c r="O75" s="168">
        <f>IF(OR(L75="",N75=""),"",L75*N75)</f>
        <v>3</v>
      </c>
      <c r="P75" s="222" t="str">
        <f>IF(O75="","",IF(O75&lt;=2,"BAJA",IF(O75&lt;=6,"MODERADA",IF(O75&lt;=12,"ALTA","EXTREMA"))))</f>
        <v>MODERADA</v>
      </c>
      <c r="Q75" s="113" t="s">
        <v>573</v>
      </c>
      <c r="R75" s="116" t="str">
        <f>'[13]Anexo 2 - Controles (Gestión)'!E370</f>
        <v>Asignado</v>
      </c>
      <c r="S75" s="118" t="s">
        <v>150</v>
      </c>
      <c r="T75" s="116" t="str">
        <f t="shared" si="60"/>
        <v>Moderado</v>
      </c>
      <c r="U75" s="116">
        <f t="shared" si="61"/>
        <v>50</v>
      </c>
      <c r="V75" s="116" t="str">
        <f t="shared" si="62"/>
        <v>Si</v>
      </c>
      <c r="W75" s="86">
        <v>0.6</v>
      </c>
      <c r="X75" s="224">
        <f>(U75*W75)+(U76*W76)</f>
        <v>50</v>
      </c>
      <c r="Y75" s="168" t="str">
        <f>IF(X75="","",IF(X75&lt;50,"Débil",IF(X75&lt;=99,"Moderado","Fuerte")))</f>
        <v>Moderado</v>
      </c>
      <c r="Z75" s="223" t="s">
        <v>158</v>
      </c>
      <c r="AA75" s="168">
        <f>IF(Z75="","",IF(AND(Y75="Fuerte",Z75="Directamente"),2,IF(AND(Y75="Moderado",Z75="Directamente"),1,0)))</f>
        <v>1</v>
      </c>
      <c r="AB75" s="223" t="s">
        <v>158</v>
      </c>
      <c r="AC75" s="168">
        <f>IF(AB75="","",IF(AND(Y75="Fuerte",AB75="Directamente"),2,IF(AND(Y75="Fuerte",AB75="indirectamente"),1,IF(AND(Y75="Fuerte",AB75="No disminuye"),0,IF(AND(Y75="Moderado",AB75="Directamente"),1,IF(AND(Y75="Moderado",AB75="indirectamente"),0,IF(AND(Y75="Moderado",AB75="No disminuye"),0,0)))))))</f>
        <v>1</v>
      </c>
      <c r="AD75" s="168">
        <f>IF(AA75="","",IF((L75-AA75)&lt;=0,1,L75-AA75))</f>
        <v>2</v>
      </c>
      <c r="AE75" s="168" t="str">
        <f>IF(AD75=1,"Rara vez",IF(AD75=2,"Improbable",IF(AD75=3,"Posible",IF(AD75=4,"Probable",IF(AD75=5,"Casi seguro","")))))</f>
        <v>Improbable</v>
      </c>
      <c r="AF75" s="168">
        <f>IF(AC75="","",IF(AND(D75="Corrupción",(N75-AC75)&lt;=3),3,IF((N75-AC75)&lt;=1,1,N75-AC75)))</f>
        <v>1</v>
      </c>
      <c r="AG75" s="168" t="str">
        <f>IF(AF75=1,"Insignificante",IF(AF75=2,"Menor",IF(AF75=3,"Moderado",IF(AF75=4,"Mayor",IF(AF75=5,"Catastrófico","")))))</f>
        <v>Insignificante</v>
      </c>
      <c r="AH75" s="168">
        <f>IF(OR(AD75="",AF75=""),"",AD75*AF75)</f>
        <v>2</v>
      </c>
      <c r="AI75" s="222" t="str">
        <f>IF(AH75="","",IF(AH75&lt;=2,"BAJA",IF(AH75&lt;=6,"MODERADA",IF(AH75&lt;=12,"ALTA","EXTREMA"))))</f>
        <v>BAJA</v>
      </c>
      <c r="AJ75" s="168" t="str">
        <f>IF(AI75="","",IF(AI75="Baja","Asumir el Riesgo.",IF(AI75="Moderada","Reducir el Riesgo.",IF(AI75="Alta","Reducir el Riesgo, Evitar, Compartir o Transferir.",IF(AI75="Extrema","Reducir el Riesgo, Evitar o Compartir (Se requiere acción inmediata).","")))))</f>
        <v>Asumir el Riesgo.</v>
      </c>
      <c r="AK75" s="113" t="s">
        <v>629</v>
      </c>
      <c r="AL75" s="113" t="s">
        <v>575</v>
      </c>
      <c r="AM75" s="113">
        <v>2</v>
      </c>
      <c r="AN75" s="113" t="s">
        <v>576</v>
      </c>
      <c r="AO75" s="114">
        <v>44409</v>
      </c>
      <c r="AP75" s="114">
        <v>44774</v>
      </c>
      <c r="AQ75" s="113" t="s">
        <v>630</v>
      </c>
      <c r="AR75" s="78">
        <v>44712</v>
      </c>
      <c r="AS75" s="131" t="s">
        <v>730</v>
      </c>
      <c r="AT75" s="96">
        <v>1</v>
      </c>
      <c r="AU75" s="99">
        <f t="shared" si="88"/>
        <v>0.5</v>
      </c>
      <c r="AV75" s="97" t="str">
        <f t="shared" si="89"/>
        <v>EN PROCESO</v>
      </c>
      <c r="AW75" s="149" t="s">
        <v>819</v>
      </c>
      <c r="AX75" s="96" t="s">
        <v>722</v>
      </c>
    </row>
    <row r="76" spans="1:50" s="90" customFormat="1" ht="136.5" x14ac:dyDescent="0.25">
      <c r="A76" s="118" t="s">
        <v>33</v>
      </c>
      <c r="B76" s="118" t="s">
        <v>601</v>
      </c>
      <c r="C76" s="223"/>
      <c r="D76" s="118" t="s">
        <v>185</v>
      </c>
      <c r="E76" s="118" t="s">
        <v>624</v>
      </c>
      <c r="F76" s="220"/>
      <c r="G76" s="220"/>
      <c r="H76" s="113" t="s">
        <v>75</v>
      </c>
      <c r="I76" s="220"/>
      <c r="J76" s="220"/>
      <c r="K76" s="223"/>
      <c r="L76" s="168"/>
      <c r="M76" s="223"/>
      <c r="N76" s="168"/>
      <c r="O76" s="168"/>
      <c r="P76" s="222"/>
      <c r="Q76" s="113" t="s">
        <v>621</v>
      </c>
      <c r="R76" s="116" t="str">
        <f>'[13]Anexo 2 - Controles (Gestión)'!M370</f>
        <v>Asignado</v>
      </c>
      <c r="S76" s="118" t="s">
        <v>150</v>
      </c>
      <c r="T76" s="116" t="str">
        <f t="shared" si="60"/>
        <v>Moderado</v>
      </c>
      <c r="U76" s="116">
        <f t="shared" si="61"/>
        <v>50</v>
      </c>
      <c r="V76" s="116" t="str">
        <f t="shared" si="62"/>
        <v>Si</v>
      </c>
      <c r="W76" s="86">
        <v>0.4</v>
      </c>
      <c r="X76" s="224"/>
      <c r="Y76" s="168"/>
      <c r="Z76" s="223"/>
      <c r="AA76" s="168"/>
      <c r="AB76" s="223"/>
      <c r="AC76" s="168"/>
      <c r="AD76" s="168"/>
      <c r="AE76" s="168"/>
      <c r="AF76" s="168"/>
      <c r="AG76" s="168"/>
      <c r="AH76" s="168"/>
      <c r="AI76" s="222"/>
      <c r="AJ76" s="168"/>
      <c r="AK76" s="113" t="s">
        <v>802</v>
      </c>
      <c r="AL76" s="113" t="s">
        <v>622</v>
      </c>
      <c r="AM76" s="113">
        <v>1</v>
      </c>
      <c r="AN76" s="113" t="s">
        <v>610</v>
      </c>
      <c r="AO76" s="114">
        <v>44409</v>
      </c>
      <c r="AP76" s="114">
        <v>44774</v>
      </c>
      <c r="AQ76" s="113" t="s">
        <v>623</v>
      </c>
      <c r="AR76" s="78">
        <v>44712</v>
      </c>
      <c r="AS76" s="127" t="s">
        <v>731</v>
      </c>
      <c r="AT76" s="96">
        <v>0.5</v>
      </c>
      <c r="AU76" s="99">
        <f t="shared" si="88"/>
        <v>0.5</v>
      </c>
      <c r="AV76" s="97" t="str">
        <f t="shared" si="89"/>
        <v>EN PROCESO</v>
      </c>
      <c r="AW76" s="149" t="s">
        <v>820</v>
      </c>
      <c r="AX76" s="96" t="s">
        <v>722</v>
      </c>
    </row>
    <row r="77" spans="1:50" s="90" customFormat="1" ht="135.75" customHeight="1" x14ac:dyDescent="0.25">
      <c r="A77" s="118" t="s">
        <v>33</v>
      </c>
      <c r="B77" s="118" t="s">
        <v>601</v>
      </c>
      <c r="C77" s="223" t="s">
        <v>312</v>
      </c>
      <c r="D77" s="118" t="s">
        <v>185</v>
      </c>
      <c r="E77" s="118" t="s">
        <v>631</v>
      </c>
      <c r="F77" s="220" t="s">
        <v>632</v>
      </c>
      <c r="G77" s="220" t="s">
        <v>633</v>
      </c>
      <c r="H77" s="113" t="s">
        <v>75</v>
      </c>
      <c r="I77" s="220" t="s">
        <v>634</v>
      </c>
      <c r="J77" s="220" t="s">
        <v>635</v>
      </c>
      <c r="K77" s="223" t="s">
        <v>36</v>
      </c>
      <c r="L77" s="168">
        <f>IF(K77="Rara vez",1,IF(K77="Improbable",2,IF(K77="Posible",3,IF(K77="Probable",4,IF(K77="Casi seguro",5,"")))))</f>
        <v>3</v>
      </c>
      <c r="M77" s="223" t="s">
        <v>83</v>
      </c>
      <c r="N77" s="168">
        <f>IF(M77="Insignificante",1,IF(M77="Menor",2,IF(M77="Moderado",3,IF(M77="Mayor",4,IF(M77="Catastrófico",5,"")))))</f>
        <v>2</v>
      </c>
      <c r="O77" s="168">
        <f>IF(OR(L77="",N77=""),"",L77*N77)</f>
        <v>6</v>
      </c>
      <c r="P77" s="222" t="str">
        <f>IF(O77="","",IF(O77&lt;=2,"BAJA",IF(O77&lt;=6,"MODERADA",IF(O77&lt;=12,"ALTA","EXTREMA"))))</f>
        <v>MODERADA</v>
      </c>
      <c r="Q77" s="113" t="s">
        <v>573</v>
      </c>
      <c r="R77" s="116" t="str">
        <f>'[13]Anexo 2 - Controles (Gestión)'!E388</f>
        <v>Asignado</v>
      </c>
      <c r="S77" s="118" t="s">
        <v>150</v>
      </c>
      <c r="T77" s="116" t="str">
        <f t="shared" si="60"/>
        <v>Moderado</v>
      </c>
      <c r="U77" s="116">
        <f t="shared" si="61"/>
        <v>50</v>
      </c>
      <c r="V77" s="116" t="str">
        <f t="shared" si="62"/>
        <v>Si</v>
      </c>
      <c r="W77" s="86">
        <v>0.4</v>
      </c>
      <c r="X77" s="228">
        <f>(U77*W77)+(U78*W78)</f>
        <v>35</v>
      </c>
      <c r="Y77" s="168" t="str">
        <f>IF(X77="","",IF(X77&lt;50,"Débil",IF(X77&lt;=99,"Moderado","Fuerte")))</f>
        <v>Débil</v>
      </c>
      <c r="Z77" s="223" t="s">
        <v>158</v>
      </c>
      <c r="AA77" s="168">
        <f>IF(Z77="","",IF(AND(Y77="Fuerte",Z77="Directamente"),2,IF(AND(Y77="Moderado",Z77="Directamente"),1,0)))</f>
        <v>0</v>
      </c>
      <c r="AB77" s="223" t="s">
        <v>158</v>
      </c>
      <c r="AC77" s="168">
        <f>IF(AB77="","",IF(AND(Y77="Fuerte",AB77="Directamente"),2,IF(AND(Y77="Fuerte",AB77="indirectamente"),1,IF(AND(Y77="Fuerte",AB77="No disminuye"),0,IF(AND(Y77="Moderado",AB77="Directamente"),1,IF(AND(Y77="Moderado",AB77="indirectamente"),0,IF(AND(Y77="Moderado",AB77="No disminuye"),0,0)))))))</f>
        <v>0</v>
      </c>
      <c r="AD77" s="168">
        <f>IF(AA77="","",IF((L77-AA77)&lt;=0,1,L77-AA77))</f>
        <v>3</v>
      </c>
      <c r="AE77" s="168" t="str">
        <f>IF(AD77=1,"Rara vez",IF(AD77=2,"Improbable",IF(AD77=3,"Posible",IF(AD77=4,"Probable",IF(AD77=5,"Casi seguro","")))))</f>
        <v>Posible</v>
      </c>
      <c r="AF77" s="168">
        <f>IF(AC77="","",IF(AND(D77="Corrupción",(N77-AC77)&lt;=3),3,IF((N77-AC77)&lt;=1,1,N77-AC77)))</f>
        <v>2</v>
      </c>
      <c r="AG77" s="168" t="str">
        <f>IF(AF77=1,"Insignificante",IF(AF77=2,"Menor",IF(AF77=3,"Moderado",IF(AF77=4,"Mayor",IF(AF77=5,"Catastrófico","")))))</f>
        <v>Menor</v>
      </c>
      <c r="AH77" s="168">
        <f>IF(OR(AD77="",AF77=""),"",AD77*AF77)</f>
        <v>6</v>
      </c>
      <c r="AI77" s="222" t="str">
        <f>IF(AH77="","",IF(AH77&lt;=2,"BAJA",IF(AH77&lt;=6,"MODERADA",IF(AH77&lt;=12,"ALTA","EXTREMA"))))</f>
        <v>MODERADA</v>
      </c>
      <c r="AJ77" s="168" t="str">
        <f>IF(AI77="","",IF(AI77="Baja","Asumir el Riesgo.",IF(AI77="Moderada","Reducir el Riesgo.",IF(AI77="Alta","Reducir el Riesgo, Evitar, Compartir o Transferir.",IF(AI77="Extrema","Reducir el Riesgo, Evitar o Compartir (Se requiere acción inmediata).","")))))</f>
        <v>Reducir el Riesgo.</v>
      </c>
      <c r="AK77" s="220" t="s">
        <v>636</v>
      </c>
      <c r="AL77" s="220" t="s">
        <v>637</v>
      </c>
      <c r="AM77" s="241">
        <v>2</v>
      </c>
      <c r="AN77" s="220" t="s">
        <v>576</v>
      </c>
      <c r="AO77" s="226">
        <v>44409</v>
      </c>
      <c r="AP77" s="226">
        <v>44774</v>
      </c>
      <c r="AQ77" s="220" t="s">
        <v>638</v>
      </c>
      <c r="AR77" s="279">
        <v>44712</v>
      </c>
      <c r="AS77" s="231" t="s">
        <v>732</v>
      </c>
      <c r="AT77" s="277">
        <v>0.3</v>
      </c>
      <c r="AU77" s="282">
        <f t="shared" si="88"/>
        <v>0.15</v>
      </c>
      <c r="AV77" s="277" t="str">
        <f>IF(AT77="","",IF(AR77&lt;&gt;AP77,IF(AU77=0%,"SIN INICIAR",IF(AU77=100%,"TERMINADA",IF(AU77&gt;0%,"EN PROCESO",IF(AU77&lt;0%,"INCUMPLIDA"))))))</f>
        <v>EN PROCESO</v>
      </c>
      <c r="AW77" s="286" t="s">
        <v>821</v>
      </c>
      <c r="AX77" s="277" t="s">
        <v>722</v>
      </c>
    </row>
    <row r="78" spans="1:50" s="90" customFormat="1" ht="58.15" customHeight="1" x14ac:dyDescent="0.25">
      <c r="A78" s="118" t="s">
        <v>33</v>
      </c>
      <c r="B78" s="118" t="s">
        <v>601</v>
      </c>
      <c r="C78" s="223"/>
      <c r="D78" s="118" t="s">
        <v>185</v>
      </c>
      <c r="E78" s="118" t="s">
        <v>631</v>
      </c>
      <c r="F78" s="220"/>
      <c r="G78" s="220"/>
      <c r="H78" s="113" t="s">
        <v>75</v>
      </c>
      <c r="I78" s="220"/>
      <c r="J78" s="220"/>
      <c r="K78" s="223"/>
      <c r="L78" s="168"/>
      <c r="M78" s="223"/>
      <c r="N78" s="168"/>
      <c r="O78" s="168"/>
      <c r="P78" s="222"/>
      <c r="Q78" s="113" t="s">
        <v>578</v>
      </c>
      <c r="R78" s="116" t="str">
        <f>'[13]Anexo 2 - Controles (Gestión)'!M388</f>
        <v>Asignado</v>
      </c>
      <c r="S78" s="118" t="s">
        <v>150</v>
      </c>
      <c r="T78" s="116" t="str">
        <f t="shared" si="60"/>
        <v>Moderado</v>
      </c>
      <c r="U78" s="116">
        <f t="shared" si="61"/>
        <v>50</v>
      </c>
      <c r="V78" s="116" t="str">
        <f t="shared" si="62"/>
        <v>Si</v>
      </c>
      <c r="W78" s="86">
        <v>0.3</v>
      </c>
      <c r="X78" s="228"/>
      <c r="Y78" s="168"/>
      <c r="Z78" s="223"/>
      <c r="AA78" s="168"/>
      <c r="AB78" s="223"/>
      <c r="AC78" s="168"/>
      <c r="AD78" s="168"/>
      <c r="AE78" s="168"/>
      <c r="AF78" s="168"/>
      <c r="AG78" s="168"/>
      <c r="AH78" s="168"/>
      <c r="AI78" s="222"/>
      <c r="AJ78" s="168"/>
      <c r="AK78" s="220"/>
      <c r="AL78" s="220"/>
      <c r="AM78" s="243"/>
      <c r="AN78" s="220"/>
      <c r="AO78" s="226"/>
      <c r="AP78" s="226"/>
      <c r="AQ78" s="220"/>
      <c r="AR78" s="280"/>
      <c r="AS78" s="232"/>
      <c r="AT78" s="278"/>
      <c r="AU78" s="283"/>
      <c r="AV78" s="278"/>
      <c r="AW78" s="293"/>
      <c r="AX78" s="278"/>
    </row>
    <row r="79" spans="1:50" s="90" customFormat="1" ht="115.5" x14ac:dyDescent="0.25">
      <c r="A79" s="118" t="s">
        <v>39</v>
      </c>
      <c r="B79" s="118" t="s">
        <v>54</v>
      </c>
      <c r="C79" s="223" t="s">
        <v>639</v>
      </c>
      <c r="D79" s="118" t="s">
        <v>21</v>
      </c>
      <c r="E79" s="118" t="s">
        <v>640</v>
      </c>
      <c r="F79" s="220" t="s">
        <v>641</v>
      </c>
      <c r="G79" s="223" t="s">
        <v>642</v>
      </c>
      <c r="H79" s="223" t="s">
        <v>19</v>
      </c>
      <c r="I79" s="223" t="s">
        <v>684</v>
      </c>
      <c r="J79" s="223" t="s">
        <v>643</v>
      </c>
      <c r="K79" s="223" t="s">
        <v>30</v>
      </c>
      <c r="L79" s="168">
        <f t="shared" ref="L79:L83" si="90">IF(K79="Rara vez",1,IF(K79="Improbable",2,IF(K79="Posible",3,IF(K79="Probable",4,IF(K79="Casi seguro",5,"")))))</f>
        <v>2</v>
      </c>
      <c r="M79" s="223" t="s">
        <v>37</v>
      </c>
      <c r="N79" s="168">
        <f t="shared" ref="N79:N83" si="91">IF(M79="Insignificante",1,IF(M79="Menor",2,IF(M79="Moderado",3,IF(M79="Mayor",4,IF(M79="Catastrófico",5,"")))))</f>
        <v>3</v>
      </c>
      <c r="O79" s="168">
        <f t="shared" ref="O79:O83" si="92">IF(OR(L79="",N79=""),"",L79*N79)</f>
        <v>6</v>
      </c>
      <c r="P79" s="222" t="str">
        <f t="shared" ref="P79:P83" si="93">IF(O79="","",IF(O79&lt;=2,"BAJA",IF(O79&lt;=6,"MODERADA",IF(O79&lt;=12,"ALTA","EXTREMA"))))</f>
        <v>MODERADA</v>
      </c>
      <c r="Q79" s="113" t="s">
        <v>644</v>
      </c>
      <c r="R79" s="116" t="str">
        <f>'[14]Anexo 2 - Valoración Controles '!$D$20</f>
        <v>Fuerte</v>
      </c>
      <c r="S79" s="118" t="s">
        <v>150</v>
      </c>
      <c r="T79" s="116" t="str">
        <f t="shared" si="60"/>
        <v>Fuerte</v>
      </c>
      <c r="U79" s="116">
        <f t="shared" si="61"/>
        <v>100</v>
      </c>
      <c r="V79" s="116" t="str">
        <f t="shared" si="62"/>
        <v>No</v>
      </c>
      <c r="W79" s="88">
        <v>0.33300000000000002</v>
      </c>
      <c r="X79" s="244">
        <f>((U79*W79)+(U80*W80)+(U81*W81))/100</f>
        <v>0.83250000000000013</v>
      </c>
      <c r="Y79" s="168" t="str">
        <f>IF(X79="","",IF(X79&lt;50%,"Débil",IF(X79&lt;=99%,"Moderado","Fuerte")))</f>
        <v>Moderado</v>
      </c>
      <c r="Z79" s="223" t="s">
        <v>158</v>
      </c>
      <c r="AA79" s="168">
        <f t="shared" ref="AA79:AA85" si="94">IF(Z79="","",IF(AND(Y79="Fuerte",Z79="Directamente"),2,IF(AND(Y79="Moderado",Z79="Directamente"),1,0)))</f>
        <v>1</v>
      </c>
      <c r="AB79" s="223" t="s">
        <v>158</v>
      </c>
      <c r="AC79" s="168">
        <f t="shared" ref="AC79:AC85" si="95">IF(AB79="","",IF(AND(Y79="Fuerte",AB79="Directamente"),2,IF(AND(Y79="Fuerte",AB79="indirectamente"),1,IF(AND(Y79="Fuerte",AB79="No disminuye"),0,IF(AND(Y79="Moderado",AB79="Directamente"),1,IF(AND(Y79="Moderado",AB79="indirectamente"),0,IF(AND(Y79="Moderado",AB79="No disminuye"),0,0)))))))</f>
        <v>1</v>
      </c>
      <c r="AD79" s="168">
        <f t="shared" ref="AD79:AD85" si="96">IF(AA79="","",IF((L79-AA79)&lt;=0,1,L79-AA79))</f>
        <v>1</v>
      </c>
      <c r="AE79" s="168" t="str">
        <f t="shared" ref="AE79:AE85" si="97">IF(AD79=1,"Rara vez",IF(AD79=2,"Improbable",IF(AD79=3,"Posible",IF(AD79=4,"Probable",IF(AD79=5,"Casi seguro","")))))</f>
        <v>Rara vez</v>
      </c>
      <c r="AF79" s="168">
        <f t="shared" ref="AF79:AF85" si="98">IF(AC79="","",IF(AND(D79="Corrupción",(N79-AC79)&lt;=3),3,IF((N79-AC79)&lt;=1,1,N79-AC79)))</f>
        <v>2</v>
      </c>
      <c r="AG79" s="168" t="str">
        <f t="shared" ref="AG79:AG85" si="99">IF(AF79=1,"Insignificante",IF(AF79=2,"Menor",IF(AF79=3,"Moderado",IF(AF79=4,"Mayor",IF(AF79=5,"Catastrófico","")))))</f>
        <v>Menor</v>
      </c>
      <c r="AH79" s="168">
        <f t="shared" ref="AH79:AH85" si="100">IF(OR(AD79="",AF79=""),"",AD79*AF79)</f>
        <v>2</v>
      </c>
      <c r="AI79" s="222" t="str">
        <f>IF(AH79="","",IF(AH79&lt;=2,"BAJA",IF(AH79&lt;=6,"MODERADA",IF(AH79&lt;=12,"ALTA","EXTREMA"))))</f>
        <v>BAJA</v>
      </c>
      <c r="AJ79" s="168" t="str">
        <f t="shared" ref="AJ79:AJ83" si="101">IF(AI79="","",IF(AI79="Baja","Asumir el Riesgo.",IF(AI79="Moderada","Reducir el Riesgo.",IF(AI79="Alta","Reducir el Riesgo, Evitar, Compartir o Transferir.",IF(AI79="Extrema","Reducir el Riesgo, Evitar o Compartir (Se requiere acción inmediata).","")))))</f>
        <v>Asumir el Riesgo.</v>
      </c>
      <c r="AK79" s="113" t="s">
        <v>685</v>
      </c>
      <c r="AL79" s="113" t="s">
        <v>645</v>
      </c>
      <c r="AM79" s="113">
        <v>2</v>
      </c>
      <c r="AN79" s="113" t="s">
        <v>646</v>
      </c>
      <c r="AO79" s="114">
        <v>44287</v>
      </c>
      <c r="AP79" s="115">
        <v>44742</v>
      </c>
      <c r="AQ79" s="113" t="s">
        <v>647</v>
      </c>
      <c r="AR79" s="78">
        <v>44712</v>
      </c>
      <c r="AS79" s="131" t="s">
        <v>740</v>
      </c>
      <c r="AT79" s="96">
        <v>2</v>
      </c>
      <c r="AU79" s="99">
        <f>IF(AT79="","",IF(OR(AM79=0,AM79="",AR79=""),"",(AT79*100%)/AM79))</f>
        <v>1</v>
      </c>
      <c r="AV79" s="97" t="str">
        <f>IF(AT79="","",IF(AR79&lt;&gt;AP79,IF(AU79=0%,"SIN INICIAR",IF(AU79=100%,"TERMINADA",IF(AU79&gt;0%,"EN PROCESO",IF(AU79&lt;=0%,"INCUMPLIDA"))))))</f>
        <v>TERMINADA</v>
      </c>
      <c r="AW79" s="146" t="s">
        <v>741</v>
      </c>
      <c r="AX79" s="96" t="s">
        <v>734</v>
      </c>
    </row>
    <row r="80" spans="1:50" s="90" customFormat="1" ht="84" x14ac:dyDescent="0.25">
      <c r="A80" s="118" t="s">
        <v>39</v>
      </c>
      <c r="B80" s="118" t="s">
        <v>54</v>
      </c>
      <c r="C80" s="223"/>
      <c r="D80" s="118" t="s">
        <v>21</v>
      </c>
      <c r="E80" s="118" t="s">
        <v>640</v>
      </c>
      <c r="F80" s="220"/>
      <c r="G80" s="223"/>
      <c r="H80" s="223"/>
      <c r="I80" s="223"/>
      <c r="J80" s="223"/>
      <c r="K80" s="223"/>
      <c r="L80" s="168"/>
      <c r="M80" s="223"/>
      <c r="N80" s="168"/>
      <c r="O80" s="168"/>
      <c r="P80" s="222"/>
      <c r="Q80" s="113" t="s">
        <v>648</v>
      </c>
      <c r="R80" s="116" t="str">
        <f>'[14]Anexo 2 - Valoración Controles '!$L$20</f>
        <v>Fuerte</v>
      </c>
      <c r="S80" s="118" t="s">
        <v>150</v>
      </c>
      <c r="T80" s="116" t="str">
        <f t="shared" si="60"/>
        <v>Fuerte</v>
      </c>
      <c r="U80" s="116">
        <f t="shared" si="61"/>
        <v>100</v>
      </c>
      <c r="V80" s="116" t="str">
        <f t="shared" si="62"/>
        <v>No</v>
      </c>
      <c r="W80" s="88">
        <v>0.33300000000000002</v>
      </c>
      <c r="X80" s="244"/>
      <c r="Y80" s="168" t="str">
        <f t="shared" ref="Y80:Y85" si="102">IF(X80="","",IF(X80&lt;50,"Débil",IF(X80&lt;=99,"Moderado","Fuerte")))</f>
        <v/>
      </c>
      <c r="Z80" s="223"/>
      <c r="AA80" s="168" t="str">
        <f t="shared" si="94"/>
        <v/>
      </c>
      <c r="AB80" s="223"/>
      <c r="AC80" s="168" t="str">
        <f t="shared" si="95"/>
        <v/>
      </c>
      <c r="AD80" s="168" t="str">
        <f t="shared" si="96"/>
        <v/>
      </c>
      <c r="AE80" s="168" t="str">
        <f t="shared" si="97"/>
        <v/>
      </c>
      <c r="AF80" s="168" t="str">
        <f t="shared" si="98"/>
        <v/>
      </c>
      <c r="AG80" s="168" t="str">
        <f t="shared" si="99"/>
        <v/>
      </c>
      <c r="AH80" s="168" t="str">
        <f t="shared" si="100"/>
        <v/>
      </c>
      <c r="AI80" s="222"/>
      <c r="AJ80" s="168"/>
      <c r="AK80" s="113" t="s">
        <v>686</v>
      </c>
      <c r="AL80" s="220" t="s">
        <v>649</v>
      </c>
      <c r="AM80" s="113">
        <v>4</v>
      </c>
      <c r="AN80" s="220" t="s">
        <v>646</v>
      </c>
      <c r="AO80" s="114">
        <v>44287</v>
      </c>
      <c r="AP80" s="115">
        <v>44742</v>
      </c>
      <c r="AQ80" s="113" t="s">
        <v>650</v>
      </c>
      <c r="AR80" s="78">
        <v>44712</v>
      </c>
      <c r="AS80" s="127" t="s">
        <v>803</v>
      </c>
      <c r="AT80" s="96">
        <v>2</v>
      </c>
      <c r="AU80" s="99">
        <f>IF(AT80="","",IF(OR(AM80=0,AM80="",AR80=""),"",(AT80*100%)/AM80))</f>
        <v>0.5</v>
      </c>
      <c r="AV80" s="97" t="str">
        <f>IF(AT80="","",IF(AR80&lt;&gt;AP80,IF(AU80=0%,"SIN INICIAR",IF(AU80=100%,"TERMINADA",IF(AU80&gt;0%,"EN PROCESO",IF(AU80&lt;=0%,"INCUMPLIDA"))))))</f>
        <v>EN PROCESO</v>
      </c>
      <c r="AW80" s="144" t="s">
        <v>804</v>
      </c>
      <c r="AX80" s="96" t="s">
        <v>734</v>
      </c>
    </row>
    <row r="81" spans="1:50" s="90" customFormat="1" ht="94.5" x14ac:dyDescent="0.25">
      <c r="A81" s="118" t="s">
        <v>39</v>
      </c>
      <c r="B81" s="118" t="s">
        <v>54</v>
      </c>
      <c r="C81" s="223"/>
      <c r="D81" s="118" t="s">
        <v>21</v>
      </c>
      <c r="E81" s="118" t="s">
        <v>640</v>
      </c>
      <c r="F81" s="220"/>
      <c r="G81" s="223"/>
      <c r="H81" s="223"/>
      <c r="I81" s="223"/>
      <c r="J81" s="223"/>
      <c r="K81" s="223"/>
      <c r="L81" s="168"/>
      <c r="M81" s="223"/>
      <c r="N81" s="168"/>
      <c r="O81" s="168"/>
      <c r="P81" s="222"/>
      <c r="Q81" s="113" t="s">
        <v>651</v>
      </c>
      <c r="R81" s="116">
        <f>'[14]Anexo 2 - Valoración Controles '!L90</f>
        <v>0</v>
      </c>
      <c r="S81" s="118" t="s">
        <v>150</v>
      </c>
      <c r="T81" s="116" t="str">
        <f t="shared" si="60"/>
        <v>Moderado</v>
      </c>
      <c r="U81" s="116">
        <f t="shared" si="61"/>
        <v>50</v>
      </c>
      <c r="V81" s="116" t="str">
        <f t="shared" si="62"/>
        <v>Si</v>
      </c>
      <c r="W81" s="88">
        <v>0.33300000000000002</v>
      </c>
      <c r="X81" s="244"/>
      <c r="Y81" s="168" t="str">
        <f t="shared" si="102"/>
        <v/>
      </c>
      <c r="Z81" s="223"/>
      <c r="AA81" s="168" t="str">
        <f t="shared" si="94"/>
        <v/>
      </c>
      <c r="AB81" s="223"/>
      <c r="AC81" s="168" t="str">
        <f t="shared" si="95"/>
        <v/>
      </c>
      <c r="AD81" s="168" t="str">
        <f t="shared" si="96"/>
        <v/>
      </c>
      <c r="AE81" s="168" t="str">
        <f t="shared" si="97"/>
        <v/>
      </c>
      <c r="AF81" s="168" t="str">
        <f t="shared" si="98"/>
        <v/>
      </c>
      <c r="AG81" s="168" t="str">
        <f t="shared" si="99"/>
        <v/>
      </c>
      <c r="AH81" s="168" t="str">
        <f t="shared" si="100"/>
        <v/>
      </c>
      <c r="AI81" s="222"/>
      <c r="AJ81" s="168"/>
      <c r="AK81" s="113" t="s">
        <v>805</v>
      </c>
      <c r="AL81" s="220"/>
      <c r="AM81" s="113">
        <v>12</v>
      </c>
      <c r="AN81" s="220"/>
      <c r="AO81" s="114">
        <v>44287</v>
      </c>
      <c r="AP81" s="115">
        <v>44742</v>
      </c>
      <c r="AQ81" s="113" t="s">
        <v>652</v>
      </c>
      <c r="AR81" s="78">
        <v>44712</v>
      </c>
      <c r="AS81" s="127" t="s">
        <v>742</v>
      </c>
      <c r="AT81" s="96">
        <v>5</v>
      </c>
      <c r="AU81" s="99">
        <f>IF(AT81="","",IF(OR(AM81=0,AM81="",AR81=""),"",(AT81*100%)/AM81))</f>
        <v>0.41666666666666669</v>
      </c>
      <c r="AV81" s="97" t="str">
        <f>IF(AT81="","",IF(AR81&lt;&gt;AP81,IF(AU81=0%,"SIN INICIAR",IF(AU81=100%,"TERMINADA",IF(AU81&gt;0%,"EN PROCESO",IF(AU81&lt;=0%,"INCUMPLIDA"))))))</f>
        <v>EN PROCESO</v>
      </c>
      <c r="AW81" s="144" t="s">
        <v>743</v>
      </c>
      <c r="AX81" s="96" t="s">
        <v>734</v>
      </c>
    </row>
    <row r="82" spans="1:50" s="90" customFormat="1" ht="105" x14ac:dyDescent="0.25">
      <c r="A82" s="118" t="s">
        <v>39</v>
      </c>
      <c r="B82" s="118" t="s">
        <v>54</v>
      </c>
      <c r="C82" s="223"/>
      <c r="D82" s="118" t="s">
        <v>21</v>
      </c>
      <c r="E82" s="118" t="s">
        <v>653</v>
      </c>
      <c r="F82" s="113" t="s">
        <v>654</v>
      </c>
      <c r="G82" s="118" t="s">
        <v>655</v>
      </c>
      <c r="H82" s="118" t="s">
        <v>73</v>
      </c>
      <c r="I82" s="113" t="s">
        <v>687</v>
      </c>
      <c r="J82" s="118" t="s">
        <v>656</v>
      </c>
      <c r="K82" s="118" t="s">
        <v>41</v>
      </c>
      <c r="L82" s="116">
        <f t="shared" si="90"/>
        <v>4</v>
      </c>
      <c r="M82" s="118" t="s">
        <v>37</v>
      </c>
      <c r="N82" s="116">
        <f t="shared" si="91"/>
        <v>3</v>
      </c>
      <c r="O82" s="116">
        <f t="shared" si="92"/>
        <v>12</v>
      </c>
      <c r="P82" s="117" t="str">
        <f t="shared" si="93"/>
        <v>ALTA</v>
      </c>
      <c r="Q82" s="121" t="s">
        <v>806</v>
      </c>
      <c r="R82" s="116" t="str">
        <f>'[14]Anexo 2 - Valoración Controles '!$D$37</f>
        <v>Fuerte</v>
      </c>
      <c r="S82" s="118" t="s">
        <v>37</v>
      </c>
      <c r="T82" s="116" t="str">
        <f t="shared" si="60"/>
        <v>Moderado</v>
      </c>
      <c r="U82" s="116">
        <f t="shared" si="61"/>
        <v>50</v>
      </c>
      <c r="V82" s="116" t="str">
        <f t="shared" si="62"/>
        <v>Si</v>
      </c>
      <c r="W82" s="88">
        <v>1</v>
      </c>
      <c r="X82" s="119">
        <f>IF(W82="","",AVERAGE(U82*W82))/100</f>
        <v>0.5</v>
      </c>
      <c r="Y82" s="116" t="str">
        <f>IF(X82="","",IF(X82&lt;50%,"Débil",IF(X82&lt;=99%,"Moderado","Fuerte")))</f>
        <v>Moderado</v>
      </c>
      <c r="Z82" s="118" t="s">
        <v>158</v>
      </c>
      <c r="AA82" s="116">
        <f t="shared" si="94"/>
        <v>1</v>
      </c>
      <c r="AB82" s="118" t="s">
        <v>160</v>
      </c>
      <c r="AC82" s="116">
        <f t="shared" si="95"/>
        <v>0</v>
      </c>
      <c r="AD82" s="116">
        <f t="shared" si="96"/>
        <v>3</v>
      </c>
      <c r="AE82" s="116" t="str">
        <f t="shared" si="97"/>
        <v>Posible</v>
      </c>
      <c r="AF82" s="116">
        <f t="shared" si="98"/>
        <v>3</v>
      </c>
      <c r="AG82" s="116" t="str">
        <f t="shared" si="99"/>
        <v>Moderado</v>
      </c>
      <c r="AH82" s="116">
        <f t="shared" si="100"/>
        <v>9</v>
      </c>
      <c r="AI82" s="117" t="str">
        <f t="shared" ref="AI82:AI83" si="103">IF(AH82="","",IF(AH82&lt;=2,"BAJA",IF(AH82&lt;=6,"MODERADA",IF(AH82&lt;=12,"ALTA","EXTREMA"))))</f>
        <v>ALTA</v>
      </c>
      <c r="AJ82" s="116" t="str">
        <f t="shared" si="101"/>
        <v>Reducir el Riesgo, Evitar, Compartir o Transferir.</v>
      </c>
      <c r="AK82" s="113" t="s">
        <v>688</v>
      </c>
      <c r="AL82" s="89" t="s">
        <v>689</v>
      </c>
      <c r="AM82" s="113">
        <v>2</v>
      </c>
      <c r="AN82" s="113" t="s">
        <v>646</v>
      </c>
      <c r="AO82" s="114">
        <v>44287</v>
      </c>
      <c r="AP82" s="115">
        <v>44742</v>
      </c>
      <c r="AQ82" s="89" t="s">
        <v>690</v>
      </c>
      <c r="AR82" s="78">
        <v>44712</v>
      </c>
      <c r="AS82" s="127" t="s">
        <v>700</v>
      </c>
      <c r="AT82" s="96">
        <v>0.5</v>
      </c>
      <c r="AU82" s="99">
        <f>IF(AT82="","",IF(OR(AM82=0,AM82="",AR82=""),"",(AT82*100%)/AM82))</f>
        <v>0.25</v>
      </c>
      <c r="AV82" s="97" t="str">
        <f>IF(AT82="","",IF(AR82&lt;&gt;AP82,IF(AU82=0%,"SIN INICIAR",IF(AU82=100%,"TERMINADA",IF(AU82&gt;0%,"EN PROCESO",IF(AU82&lt;=0%,"INCUMPLIDA"))))))</f>
        <v>EN PROCESO</v>
      </c>
      <c r="AW82" s="367" t="s">
        <v>842</v>
      </c>
      <c r="AX82" s="96" t="s">
        <v>734</v>
      </c>
    </row>
    <row r="83" spans="1:50" s="90" customFormat="1" ht="94.5" x14ac:dyDescent="0.25">
      <c r="A83" s="118" t="s">
        <v>39</v>
      </c>
      <c r="B83" s="118" t="s">
        <v>54</v>
      </c>
      <c r="C83" s="223"/>
      <c r="D83" s="118" t="s">
        <v>21</v>
      </c>
      <c r="E83" s="118" t="s">
        <v>657</v>
      </c>
      <c r="F83" s="220" t="s">
        <v>658</v>
      </c>
      <c r="G83" s="223" t="s">
        <v>659</v>
      </c>
      <c r="H83" s="223" t="s">
        <v>35</v>
      </c>
      <c r="I83" s="246" t="s">
        <v>691</v>
      </c>
      <c r="J83" s="220" t="s">
        <v>692</v>
      </c>
      <c r="K83" s="223" t="s">
        <v>30</v>
      </c>
      <c r="L83" s="168">
        <f t="shared" si="90"/>
        <v>2</v>
      </c>
      <c r="M83" s="223" t="s">
        <v>83</v>
      </c>
      <c r="N83" s="168">
        <f t="shared" si="91"/>
        <v>2</v>
      </c>
      <c r="O83" s="168">
        <f t="shared" si="92"/>
        <v>4</v>
      </c>
      <c r="P83" s="222" t="str">
        <f t="shared" si="93"/>
        <v>MODERADA</v>
      </c>
      <c r="Q83" s="113" t="s">
        <v>660</v>
      </c>
      <c r="R83" s="116" t="str">
        <f>'[14]Anexo 2 - Valoración Controles '!$D$54</f>
        <v>Fuerte</v>
      </c>
      <c r="S83" s="118" t="s">
        <v>150</v>
      </c>
      <c r="T83" s="116" t="str">
        <f t="shared" si="60"/>
        <v>Fuerte</v>
      </c>
      <c r="U83" s="116">
        <f t="shared" si="61"/>
        <v>100</v>
      </c>
      <c r="V83" s="116" t="str">
        <f t="shared" si="62"/>
        <v>No</v>
      </c>
      <c r="W83" s="88">
        <v>0.33329999999999999</v>
      </c>
      <c r="X83" s="244">
        <f>((U83*W83)+(U85*W85)+(U84*W84))/100</f>
        <v>0.83279999999999998</v>
      </c>
      <c r="Y83" s="168" t="str">
        <f>IF(X83="","",IF(X83&lt;50%,"Débil",IF(X83&lt;=99%,"Moderado","Fuerte")))</f>
        <v>Moderado</v>
      </c>
      <c r="Z83" s="223" t="s">
        <v>158</v>
      </c>
      <c r="AA83" s="168">
        <f t="shared" si="94"/>
        <v>1</v>
      </c>
      <c r="AB83" s="223" t="s">
        <v>158</v>
      </c>
      <c r="AC83" s="168">
        <f t="shared" si="95"/>
        <v>1</v>
      </c>
      <c r="AD83" s="168">
        <f t="shared" si="96"/>
        <v>1</v>
      </c>
      <c r="AE83" s="168" t="str">
        <f t="shared" si="97"/>
        <v>Rara vez</v>
      </c>
      <c r="AF83" s="168">
        <f t="shared" si="98"/>
        <v>1</v>
      </c>
      <c r="AG83" s="168" t="str">
        <f t="shared" si="99"/>
        <v>Insignificante</v>
      </c>
      <c r="AH83" s="168">
        <f t="shared" si="100"/>
        <v>1</v>
      </c>
      <c r="AI83" s="222" t="str">
        <f t="shared" si="103"/>
        <v>BAJA</v>
      </c>
      <c r="AJ83" s="168" t="str">
        <f t="shared" si="101"/>
        <v>Asumir el Riesgo.</v>
      </c>
      <c r="AK83" s="220" t="s">
        <v>693</v>
      </c>
      <c r="AL83" s="220" t="s">
        <v>694</v>
      </c>
      <c r="AM83" s="241">
        <v>8</v>
      </c>
      <c r="AN83" s="220" t="s">
        <v>646</v>
      </c>
      <c r="AO83" s="226">
        <v>44287</v>
      </c>
      <c r="AP83" s="250">
        <v>44742</v>
      </c>
      <c r="AQ83" s="220" t="s">
        <v>661</v>
      </c>
      <c r="AR83" s="279">
        <v>44712</v>
      </c>
      <c r="AS83" s="231" t="s">
        <v>807</v>
      </c>
      <c r="AT83" s="277">
        <v>4</v>
      </c>
      <c r="AU83" s="282">
        <f>IF(AT83="","",IF(OR(AM83=0,AM83="",AR83=""),"",(AT83*100%)/AM83))</f>
        <v>0.5</v>
      </c>
      <c r="AV83" s="284" t="str">
        <f>IF(AT83="","",IF(AR83&lt;&gt;AP83,IF(AU83=0%,"SIN INICIAR",IF(AU83=100%,"TERMINADA",IF(AU83&gt;0%,"EN PROCESO",IF(AU83&lt;0%,"INCUMPLIDA"))))))</f>
        <v>EN PROCESO</v>
      </c>
      <c r="AW83" s="286" t="s">
        <v>808</v>
      </c>
      <c r="AX83" s="277" t="s">
        <v>734</v>
      </c>
    </row>
    <row r="84" spans="1:50" s="90" customFormat="1" ht="105" x14ac:dyDescent="0.25">
      <c r="A84" s="118" t="s">
        <v>39</v>
      </c>
      <c r="B84" s="118" t="s">
        <v>54</v>
      </c>
      <c r="C84" s="223"/>
      <c r="D84" s="118" t="s">
        <v>21</v>
      </c>
      <c r="E84" s="118" t="s">
        <v>657</v>
      </c>
      <c r="F84" s="220"/>
      <c r="G84" s="223"/>
      <c r="H84" s="223"/>
      <c r="I84" s="246"/>
      <c r="J84" s="220"/>
      <c r="K84" s="223"/>
      <c r="L84" s="168"/>
      <c r="M84" s="223"/>
      <c r="N84" s="168"/>
      <c r="O84" s="168"/>
      <c r="P84" s="222"/>
      <c r="Q84" s="113" t="s">
        <v>662</v>
      </c>
      <c r="R84" s="116">
        <f>'[14]Anexo 2 - Valoración Controles '!L124</f>
        <v>0</v>
      </c>
      <c r="S84" s="118" t="s">
        <v>150</v>
      </c>
      <c r="T84" s="116" t="str">
        <f t="shared" si="60"/>
        <v>Moderado</v>
      </c>
      <c r="U84" s="116">
        <f t="shared" si="61"/>
        <v>50</v>
      </c>
      <c r="V84" s="116" t="str">
        <f t="shared" si="62"/>
        <v>Si</v>
      </c>
      <c r="W84" s="88">
        <v>0.33300000000000002</v>
      </c>
      <c r="X84" s="244"/>
      <c r="Y84" s="168"/>
      <c r="Z84" s="223"/>
      <c r="AA84" s="168"/>
      <c r="AB84" s="223"/>
      <c r="AC84" s="168"/>
      <c r="AD84" s="168"/>
      <c r="AE84" s="168"/>
      <c r="AF84" s="168"/>
      <c r="AG84" s="168"/>
      <c r="AH84" s="168"/>
      <c r="AI84" s="222"/>
      <c r="AJ84" s="168"/>
      <c r="AK84" s="220"/>
      <c r="AL84" s="220"/>
      <c r="AM84" s="242"/>
      <c r="AN84" s="220"/>
      <c r="AO84" s="226"/>
      <c r="AP84" s="250"/>
      <c r="AQ84" s="220"/>
      <c r="AR84" s="295"/>
      <c r="AS84" s="296"/>
      <c r="AT84" s="294"/>
      <c r="AU84" s="297"/>
      <c r="AV84" s="298"/>
      <c r="AW84" s="292"/>
      <c r="AX84" s="294"/>
    </row>
    <row r="85" spans="1:50" s="90" customFormat="1" ht="105" x14ac:dyDescent="0.25">
      <c r="A85" s="110" t="s">
        <v>39</v>
      </c>
      <c r="B85" s="110" t="s">
        <v>54</v>
      </c>
      <c r="C85" s="236"/>
      <c r="D85" s="110" t="s">
        <v>21</v>
      </c>
      <c r="E85" s="110" t="s">
        <v>657</v>
      </c>
      <c r="F85" s="241"/>
      <c r="G85" s="236"/>
      <c r="H85" s="236"/>
      <c r="I85" s="247"/>
      <c r="J85" s="241"/>
      <c r="K85" s="236"/>
      <c r="L85" s="245"/>
      <c r="M85" s="236"/>
      <c r="N85" s="245"/>
      <c r="O85" s="245"/>
      <c r="P85" s="233"/>
      <c r="Q85" s="111" t="s">
        <v>809</v>
      </c>
      <c r="R85" s="112" t="str">
        <f>'[14]Anexo 2 - Valoración Controles '!$H$54</f>
        <v>Fuerte</v>
      </c>
      <c r="S85" s="110" t="s">
        <v>150</v>
      </c>
      <c r="T85" s="112" t="str">
        <f t="shared" si="60"/>
        <v>Fuerte</v>
      </c>
      <c r="U85" s="112">
        <f t="shared" si="61"/>
        <v>100</v>
      </c>
      <c r="V85" s="112" t="str">
        <f t="shared" si="62"/>
        <v>No</v>
      </c>
      <c r="W85" s="128">
        <v>0.33300000000000002</v>
      </c>
      <c r="X85" s="248"/>
      <c r="Y85" s="245" t="str">
        <f t="shared" si="102"/>
        <v/>
      </c>
      <c r="Z85" s="236"/>
      <c r="AA85" s="245" t="str">
        <f t="shared" si="94"/>
        <v/>
      </c>
      <c r="AB85" s="236"/>
      <c r="AC85" s="245" t="str">
        <f t="shared" si="95"/>
        <v/>
      </c>
      <c r="AD85" s="245" t="str">
        <f t="shared" si="96"/>
        <v/>
      </c>
      <c r="AE85" s="245" t="str">
        <f t="shared" si="97"/>
        <v/>
      </c>
      <c r="AF85" s="245" t="str">
        <f t="shared" si="98"/>
        <v/>
      </c>
      <c r="AG85" s="245" t="str">
        <f t="shared" si="99"/>
        <v/>
      </c>
      <c r="AH85" s="245" t="str">
        <f t="shared" si="100"/>
        <v/>
      </c>
      <c r="AI85" s="233"/>
      <c r="AJ85" s="245"/>
      <c r="AK85" s="241"/>
      <c r="AL85" s="241"/>
      <c r="AM85" s="242"/>
      <c r="AN85" s="241"/>
      <c r="AO85" s="249"/>
      <c r="AP85" s="251"/>
      <c r="AQ85" s="241"/>
      <c r="AR85" s="295"/>
      <c r="AS85" s="232"/>
      <c r="AT85" s="278"/>
      <c r="AU85" s="283"/>
      <c r="AV85" s="285"/>
      <c r="AW85" s="293"/>
      <c r="AX85" s="278"/>
    </row>
    <row r="86" spans="1:50" s="90" customFormat="1" ht="126" x14ac:dyDescent="0.25">
      <c r="A86" s="168" t="s">
        <v>26</v>
      </c>
      <c r="B86" s="168" t="s">
        <v>40</v>
      </c>
      <c r="C86" s="168" t="s">
        <v>250</v>
      </c>
      <c r="D86" s="168" t="s">
        <v>185</v>
      </c>
      <c r="E86" s="168" t="s">
        <v>251</v>
      </c>
      <c r="F86" s="168" t="s">
        <v>702</v>
      </c>
      <c r="G86" s="168" t="s">
        <v>253</v>
      </c>
      <c r="H86" s="168" t="s">
        <v>75</v>
      </c>
      <c r="I86" s="168" t="s">
        <v>703</v>
      </c>
      <c r="J86" s="168" t="s">
        <v>255</v>
      </c>
      <c r="K86" s="168" t="s">
        <v>30</v>
      </c>
      <c r="L86" s="168">
        <v>2</v>
      </c>
      <c r="M86" s="168" t="s">
        <v>42</v>
      </c>
      <c r="N86" s="168">
        <v>4</v>
      </c>
      <c r="O86" s="168">
        <v>8</v>
      </c>
      <c r="P86" s="169" t="s">
        <v>704</v>
      </c>
      <c r="Q86" s="116" t="s">
        <v>705</v>
      </c>
      <c r="R86" s="116" t="s">
        <v>150</v>
      </c>
      <c r="S86" s="116" t="s">
        <v>150</v>
      </c>
      <c r="T86" s="116" t="s">
        <v>150</v>
      </c>
      <c r="U86" s="116">
        <v>100</v>
      </c>
      <c r="V86" s="116" t="s">
        <v>31</v>
      </c>
      <c r="W86" s="135">
        <v>0.5</v>
      </c>
      <c r="X86" s="168">
        <v>100</v>
      </c>
      <c r="Y86" s="168" t="s">
        <v>150</v>
      </c>
      <c r="Z86" s="168" t="s">
        <v>158</v>
      </c>
      <c r="AA86" s="168">
        <v>2</v>
      </c>
      <c r="AB86" s="168" t="s">
        <v>158</v>
      </c>
      <c r="AC86" s="168">
        <v>2</v>
      </c>
      <c r="AD86" s="168">
        <v>1</v>
      </c>
      <c r="AE86" s="168" t="s">
        <v>23</v>
      </c>
      <c r="AF86" s="168">
        <v>2</v>
      </c>
      <c r="AG86" s="168" t="s">
        <v>83</v>
      </c>
      <c r="AH86" s="168">
        <v>2</v>
      </c>
      <c r="AI86" s="167" t="s">
        <v>706</v>
      </c>
      <c r="AJ86" s="168" t="s">
        <v>707</v>
      </c>
      <c r="AK86" s="116" t="s">
        <v>705</v>
      </c>
      <c r="AL86" s="116" t="s">
        <v>257</v>
      </c>
      <c r="AM86" s="96">
        <v>2</v>
      </c>
      <c r="AN86" s="116" t="s">
        <v>258</v>
      </c>
      <c r="AO86" s="124">
        <v>44357</v>
      </c>
      <c r="AP86" s="124">
        <v>44722</v>
      </c>
      <c r="AQ86" s="116" t="s">
        <v>259</v>
      </c>
      <c r="AR86" s="78">
        <v>44712</v>
      </c>
      <c r="AS86" s="129" t="s">
        <v>700</v>
      </c>
      <c r="AT86" s="84">
        <v>0.5</v>
      </c>
      <c r="AU86" s="99">
        <f t="shared" ref="AU86:AU87" si="104">IF(AT86="","",IF(OR(AM86=0,AM86="",AR86=""),"",(AT86*100%)/AM86))</f>
        <v>0.25</v>
      </c>
      <c r="AV86" s="97" t="str">
        <f t="shared" ref="AV86:AV87" si="105">IF(AT86="","",IF(AR86&lt;&gt;AP86,IF(AU86=0%,"SIN INICIAR",IF(AU86=100%,"TERMINADA",IF(AU86&gt;0%,"EN PROCESO",IF(AU86&lt;=0%,"INCUMPLIDA"))))))</f>
        <v>EN PROCESO</v>
      </c>
      <c r="AW86" s="365" t="s">
        <v>834</v>
      </c>
      <c r="AX86" s="84" t="s">
        <v>697</v>
      </c>
    </row>
    <row r="87" spans="1:50" s="90" customFormat="1" ht="126" x14ac:dyDescent="0.25">
      <c r="A87" s="168"/>
      <c r="B87" s="168"/>
      <c r="C87" s="168"/>
      <c r="D87" s="168"/>
      <c r="E87" s="168"/>
      <c r="F87" s="168"/>
      <c r="G87" s="168"/>
      <c r="H87" s="168"/>
      <c r="I87" s="168"/>
      <c r="J87" s="168"/>
      <c r="K87" s="168"/>
      <c r="L87" s="168"/>
      <c r="M87" s="168"/>
      <c r="N87" s="168"/>
      <c r="O87" s="168"/>
      <c r="P87" s="169"/>
      <c r="Q87" s="116" t="s">
        <v>708</v>
      </c>
      <c r="R87" s="116" t="s">
        <v>150</v>
      </c>
      <c r="S87" s="116" t="s">
        <v>150</v>
      </c>
      <c r="T87" s="116" t="s">
        <v>150</v>
      </c>
      <c r="U87" s="116">
        <v>100</v>
      </c>
      <c r="V87" s="116" t="s">
        <v>31</v>
      </c>
      <c r="W87" s="135">
        <v>0.5</v>
      </c>
      <c r="X87" s="168"/>
      <c r="Y87" s="168"/>
      <c r="Z87" s="168"/>
      <c r="AA87" s="168"/>
      <c r="AB87" s="168"/>
      <c r="AC87" s="168"/>
      <c r="AD87" s="168"/>
      <c r="AE87" s="168"/>
      <c r="AF87" s="168"/>
      <c r="AG87" s="168"/>
      <c r="AH87" s="168"/>
      <c r="AI87" s="167"/>
      <c r="AJ87" s="168"/>
      <c r="AK87" s="116" t="s">
        <v>709</v>
      </c>
      <c r="AL87" s="116" t="s">
        <v>810</v>
      </c>
      <c r="AM87" s="96">
        <v>2</v>
      </c>
      <c r="AN87" s="116" t="s">
        <v>576</v>
      </c>
      <c r="AO87" s="124">
        <v>44357</v>
      </c>
      <c r="AP87" s="124">
        <v>44722</v>
      </c>
      <c r="AQ87" s="116" t="s">
        <v>263</v>
      </c>
      <c r="AR87" s="78">
        <v>44712</v>
      </c>
      <c r="AS87" s="129" t="s">
        <v>700</v>
      </c>
      <c r="AT87" s="84">
        <v>0</v>
      </c>
      <c r="AU87" s="99">
        <f t="shared" si="104"/>
        <v>0</v>
      </c>
      <c r="AV87" s="97" t="str">
        <f t="shared" si="105"/>
        <v>SIN INICIAR</v>
      </c>
      <c r="AW87" s="365" t="s">
        <v>834</v>
      </c>
      <c r="AX87" s="84" t="s">
        <v>697</v>
      </c>
    </row>
  </sheetData>
  <autoFilter ref="A8:AX87"/>
  <mergeCells count="823">
    <mergeCell ref="AI36:AI37"/>
    <mergeCell ref="AM7:AM8"/>
    <mergeCell ref="AM18:AM19"/>
    <mergeCell ref="AM21:AM22"/>
    <mergeCell ref="AM23:AM24"/>
    <mergeCell ref="AM25:AM26"/>
    <mergeCell ref="AM28:AM30"/>
    <mergeCell ref="AM32:AM33"/>
    <mergeCell ref="AM34:AM35"/>
    <mergeCell ref="AL18:AL19"/>
    <mergeCell ref="AD36:AD37"/>
    <mergeCell ref="AE36:AE37"/>
    <mergeCell ref="AF36:AF37"/>
    <mergeCell ref="AG36:AG37"/>
    <mergeCell ref="AH36:AH37"/>
    <mergeCell ref="Y36:Y37"/>
    <mergeCell ref="Z36:Z37"/>
    <mergeCell ref="AA36:AA37"/>
    <mergeCell ref="AB36:AB37"/>
    <mergeCell ref="AC36:AC37"/>
    <mergeCell ref="X34:X35"/>
    <mergeCell ref="Y34:Y35"/>
    <mergeCell ref="Z34:Z35"/>
    <mergeCell ref="AA34:AA35"/>
    <mergeCell ref="AB34:AB35"/>
    <mergeCell ref="AC34:AC35"/>
    <mergeCell ref="AD34:AD35"/>
    <mergeCell ref="AE34:AE35"/>
    <mergeCell ref="AF34:AF35"/>
    <mergeCell ref="AG34:AG35"/>
    <mergeCell ref="AH34:AH35"/>
    <mergeCell ref="X36:X37"/>
    <mergeCell ref="AW83:AW85"/>
    <mergeCell ref="AX83:AX85"/>
    <mergeCell ref="K34:K37"/>
    <mergeCell ref="L34:L37"/>
    <mergeCell ref="M34:M37"/>
    <mergeCell ref="N34:N37"/>
    <mergeCell ref="O34:O37"/>
    <mergeCell ref="P34:P37"/>
    <mergeCell ref="AR83:AR85"/>
    <mergeCell ref="AS83:AS85"/>
    <mergeCell ref="AT83:AT85"/>
    <mergeCell ref="AU83:AU85"/>
    <mergeCell ref="AV83:AV85"/>
    <mergeCell ref="AW68:AW69"/>
    <mergeCell ref="AX68:AX69"/>
    <mergeCell ref="AR77:AR78"/>
    <mergeCell ref="AS77:AS78"/>
    <mergeCell ref="AT77:AT78"/>
    <mergeCell ref="AU77:AU78"/>
    <mergeCell ref="AV77:AV78"/>
    <mergeCell ref="AW77:AW78"/>
    <mergeCell ref="AX77:AX78"/>
    <mergeCell ref="AR68:AR69"/>
    <mergeCell ref="AS68:AS69"/>
    <mergeCell ref="AT68:AT69"/>
    <mergeCell ref="AU68:AU69"/>
    <mergeCell ref="AV68:AV69"/>
    <mergeCell ref="AW61:AW62"/>
    <mergeCell ref="AX61:AX62"/>
    <mergeCell ref="AR63:AR67"/>
    <mergeCell ref="AS63:AS67"/>
    <mergeCell ref="AT63:AT67"/>
    <mergeCell ref="AU63:AU67"/>
    <mergeCell ref="AV63:AV67"/>
    <mergeCell ref="AW63:AW67"/>
    <mergeCell ref="AX63:AX67"/>
    <mergeCell ref="AR61:AR62"/>
    <mergeCell ref="AS61:AS62"/>
    <mergeCell ref="AT61:AT62"/>
    <mergeCell ref="AU61:AU62"/>
    <mergeCell ref="AV61:AV62"/>
    <mergeCell ref="AX34:AX35"/>
    <mergeCell ref="AR41:AR42"/>
    <mergeCell ref="AS41:AS42"/>
    <mergeCell ref="AT41:AT42"/>
    <mergeCell ref="AU41:AU42"/>
    <mergeCell ref="AV41:AV42"/>
    <mergeCell ref="AW41:AW42"/>
    <mergeCell ref="AX41:AX42"/>
    <mergeCell ref="AR34:AR35"/>
    <mergeCell ref="AT34:AT35"/>
    <mergeCell ref="AU34:AU35"/>
    <mergeCell ref="AV34:AV35"/>
    <mergeCell ref="AW34:AW35"/>
    <mergeCell ref="AW28:AW30"/>
    <mergeCell ref="AX28:AX30"/>
    <mergeCell ref="AR32:AR33"/>
    <mergeCell ref="AS32:AS33"/>
    <mergeCell ref="AT32:AT33"/>
    <mergeCell ref="AU32:AU33"/>
    <mergeCell ref="AV32:AV33"/>
    <mergeCell ref="AW32:AW33"/>
    <mergeCell ref="AX32:AX33"/>
    <mergeCell ref="AR28:AR30"/>
    <mergeCell ref="AS28:AS30"/>
    <mergeCell ref="AT28:AT30"/>
    <mergeCell ref="AU28:AU30"/>
    <mergeCell ref="AV28:AV30"/>
    <mergeCell ref="AW23:AW24"/>
    <mergeCell ref="AX23:AX24"/>
    <mergeCell ref="AR25:AR26"/>
    <mergeCell ref="AS25:AS26"/>
    <mergeCell ref="AT25:AT26"/>
    <mergeCell ref="AU25:AU26"/>
    <mergeCell ref="AV25:AV26"/>
    <mergeCell ref="AW25:AW26"/>
    <mergeCell ref="AX25:AX26"/>
    <mergeCell ref="AR23:AR24"/>
    <mergeCell ref="AS23:AS24"/>
    <mergeCell ref="AT23:AT24"/>
    <mergeCell ref="AU23:AU24"/>
    <mergeCell ref="AV23:AV24"/>
    <mergeCell ref="AW18:AW19"/>
    <mergeCell ref="AX18:AX19"/>
    <mergeCell ref="AR21:AR22"/>
    <mergeCell ref="AS21:AS22"/>
    <mergeCell ref="AT21:AT22"/>
    <mergeCell ref="AU21:AU22"/>
    <mergeCell ref="AV21:AV22"/>
    <mergeCell ref="AW21:AW22"/>
    <mergeCell ref="AX21:AX22"/>
    <mergeCell ref="AR18:AR19"/>
    <mergeCell ref="AS18:AS19"/>
    <mergeCell ref="AT18:AT19"/>
    <mergeCell ref="AU18:AU19"/>
    <mergeCell ref="AV18:AV19"/>
    <mergeCell ref="AX1:AX4"/>
    <mergeCell ref="T1:AO4"/>
    <mergeCell ref="AP1:AP4"/>
    <mergeCell ref="AQ1:AQ4"/>
    <mergeCell ref="AR1:AW4"/>
    <mergeCell ref="AR6:AX6"/>
    <mergeCell ref="AT7:AT8"/>
    <mergeCell ref="AU7:AU8"/>
    <mergeCell ref="AV7:AV8"/>
    <mergeCell ref="AW7:AW8"/>
    <mergeCell ref="AX7:AX8"/>
    <mergeCell ref="AC7:AC8"/>
    <mergeCell ref="AA7:AA8"/>
    <mergeCell ref="AK6:AQ6"/>
    <mergeCell ref="W6:AJ6"/>
    <mergeCell ref="Y7:Y8"/>
    <mergeCell ref="W7:W8"/>
    <mergeCell ref="X7:X8"/>
    <mergeCell ref="AD7:AH7"/>
    <mergeCell ref="Z7:Z8"/>
    <mergeCell ref="AQ7:AQ8"/>
    <mergeCell ref="AN7:AN8"/>
    <mergeCell ref="AI7:AI8"/>
    <mergeCell ref="AK7:AK8"/>
    <mergeCell ref="AL83:AL85"/>
    <mergeCell ref="AN83:AN85"/>
    <mergeCell ref="AO83:AO85"/>
    <mergeCell ref="AQ83:AQ85"/>
    <mergeCell ref="AP83:AP85"/>
    <mergeCell ref="AM83:AM85"/>
    <mergeCell ref="AG83:AG85"/>
    <mergeCell ref="AH83:AH85"/>
    <mergeCell ref="AI83:AI85"/>
    <mergeCell ref="AJ83:AJ85"/>
    <mergeCell ref="AK83:AK85"/>
    <mergeCell ref="AB83:AB85"/>
    <mergeCell ref="AC83:AC85"/>
    <mergeCell ref="AD83:AD85"/>
    <mergeCell ref="AE83:AE85"/>
    <mergeCell ref="AF83:AF85"/>
    <mergeCell ref="P83:P85"/>
    <mergeCell ref="X83:X85"/>
    <mergeCell ref="Y83:Y85"/>
    <mergeCell ref="Z83:Z85"/>
    <mergeCell ref="AA83:AA85"/>
    <mergeCell ref="K83:K85"/>
    <mergeCell ref="L83:L85"/>
    <mergeCell ref="M83:M85"/>
    <mergeCell ref="N83:N85"/>
    <mergeCell ref="O83:O85"/>
    <mergeCell ref="F83:F85"/>
    <mergeCell ref="G83:G85"/>
    <mergeCell ref="H83:H85"/>
    <mergeCell ref="I83:I85"/>
    <mergeCell ref="J83:J85"/>
    <mergeCell ref="AI79:AI81"/>
    <mergeCell ref="AJ79:AJ81"/>
    <mergeCell ref="AL80:AL81"/>
    <mergeCell ref="AN80:AN81"/>
    <mergeCell ref="AD79:AD81"/>
    <mergeCell ref="AE79:AE81"/>
    <mergeCell ref="AF79:AF81"/>
    <mergeCell ref="AG79:AG81"/>
    <mergeCell ref="AH79:AH81"/>
    <mergeCell ref="Y79:Y81"/>
    <mergeCell ref="Z79:Z81"/>
    <mergeCell ref="AA79:AA81"/>
    <mergeCell ref="AB79:AB81"/>
    <mergeCell ref="AC79:AC81"/>
    <mergeCell ref="AQ77:AQ78"/>
    <mergeCell ref="C79:C85"/>
    <mergeCell ref="F79:F81"/>
    <mergeCell ref="G79:G81"/>
    <mergeCell ref="H79:H81"/>
    <mergeCell ref="I79:I81"/>
    <mergeCell ref="J79:J81"/>
    <mergeCell ref="K79:K81"/>
    <mergeCell ref="L79:L81"/>
    <mergeCell ref="M79:M81"/>
    <mergeCell ref="N79:N81"/>
    <mergeCell ref="O79:O81"/>
    <mergeCell ref="P79:P81"/>
    <mergeCell ref="X79:X81"/>
    <mergeCell ref="AK77:AK78"/>
    <mergeCell ref="AL77:AL78"/>
    <mergeCell ref="AN77:AN78"/>
    <mergeCell ref="AO77:AO78"/>
    <mergeCell ref="AP77:AP78"/>
    <mergeCell ref="AM77:AM78"/>
    <mergeCell ref="AF77:AF78"/>
    <mergeCell ref="AG77:AG78"/>
    <mergeCell ref="AH77:AH78"/>
    <mergeCell ref="AI77:AI78"/>
    <mergeCell ref="AJ77:AJ78"/>
    <mergeCell ref="AA77:AA78"/>
    <mergeCell ref="AB77:AB78"/>
    <mergeCell ref="AC77:AC78"/>
    <mergeCell ref="AD77:AD78"/>
    <mergeCell ref="AE77:AE78"/>
    <mergeCell ref="AI75:AI76"/>
    <mergeCell ref="AJ75:AJ76"/>
    <mergeCell ref="C77:C78"/>
    <mergeCell ref="F77:F78"/>
    <mergeCell ref="G77:G78"/>
    <mergeCell ref="I77:I78"/>
    <mergeCell ref="J77:J78"/>
    <mergeCell ref="K77:K78"/>
    <mergeCell ref="L77:L78"/>
    <mergeCell ref="M77:M78"/>
    <mergeCell ref="N77:N78"/>
    <mergeCell ref="O77:O78"/>
    <mergeCell ref="P77:P78"/>
    <mergeCell ref="X77:X78"/>
    <mergeCell ref="Y77:Y78"/>
    <mergeCell ref="Z77:Z78"/>
    <mergeCell ref="AD75:AD76"/>
    <mergeCell ref="AE75:AE76"/>
    <mergeCell ref="AF75:AF76"/>
    <mergeCell ref="AG75:AG76"/>
    <mergeCell ref="AH75:AH76"/>
    <mergeCell ref="Y75:Y76"/>
    <mergeCell ref="Z75:Z76"/>
    <mergeCell ref="AA75:AA76"/>
    <mergeCell ref="AB75:AB76"/>
    <mergeCell ref="AC75:AC76"/>
    <mergeCell ref="AG73:AG74"/>
    <mergeCell ref="AH73:AH74"/>
    <mergeCell ref="AI73:AI74"/>
    <mergeCell ref="AJ73:AJ74"/>
    <mergeCell ref="C75:C76"/>
    <mergeCell ref="F75:F76"/>
    <mergeCell ref="G75:G76"/>
    <mergeCell ref="I75:I76"/>
    <mergeCell ref="J75:J76"/>
    <mergeCell ref="K75:K76"/>
    <mergeCell ref="L75:L76"/>
    <mergeCell ref="M75:M76"/>
    <mergeCell ref="N75:N76"/>
    <mergeCell ref="O75:O76"/>
    <mergeCell ref="P75:P76"/>
    <mergeCell ref="X75:X76"/>
    <mergeCell ref="AB73:AB74"/>
    <mergeCell ref="AC73:AC74"/>
    <mergeCell ref="AD73:AD74"/>
    <mergeCell ref="AE73:AE74"/>
    <mergeCell ref="AF73:AF74"/>
    <mergeCell ref="P73:P74"/>
    <mergeCell ref="X73:X74"/>
    <mergeCell ref="Y73:Y74"/>
    <mergeCell ref="Z73:Z74"/>
    <mergeCell ref="AA73:AA74"/>
    <mergeCell ref="K73:K74"/>
    <mergeCell ref="L73:L74"/>
    <mergeCell ref="M73:M74"/>
    <mergeCell ref="N73:N74"/>
    <mergeCell ref="O73:O74"/>
    <mergeCell ref="C73:C74"/>
    <mergeCell ref="F73:F74"/>
    <mergeCell ref="G73:G74"/>
    <mergeCell ref="I73:I74"/>
    <mergeCell ref="J73:J74"/>
    <mergeCell ref="AO68:AO69"/>
    <mergeCell ref="AP68:AP69"/>
    <mergeCell ref="AQ68:AQ69"/>
    <mergeCell ref="AI68:AI69"/>
    <mergeCell ref="AJ68:AJ69"/>
    <mergeCell ref="AK68:AK69"/>
    <mergeCell ref="AL68:AL69"/>
    <mergeCell ref="AN68:AN69"/>
    <mergeCell ref="AM68:AM69"/>
    <mergeCell ref="AD68:AD69"/>
    <mergeCell ref="AE68:AE69"/>
    <mergeCell ref="AF68:AF69"/>
    <mergeCell ref="AG68:AG69"/>
    <mergeCell ref="AH68:AH69"/>
    <mergeCell ref="Y68:Y69"/>
    <mergeCell ref="Z68:Z69"/>
    <mergeCell ref="AA68:AA69"/>
    <mergeCell ref="AB68:AB69"/>
    <mergeCell ref="AC68:AC69"/>
    <mergeCell ref="AG66:AG67"/>
    <mergeCell ref="AH66:AH67"/>
    <mergeCell ref="AI66:AI67"/>
    <mergeCell ref="AJ66:AJ67"/>
    <mergeCell ref="C68:C69"/>
    <mergeCell ref="F68:F69"/>
    <mergeCell ref="G68:G69"/>
    <mergeCell ref="I68:I69"/>
    <mergeCell ref="J68:J69"/>
    <mergeCell ref="K68:K69"/>
    <mergeCell ref="L68:L69"/>
    <mergeCell ref="M68:M69"/>
    <mergeCell ref="N68:N69"/>
    <mergeCell ref="O68:O69"/>
    <mergeCell ref="P68:P69"/>
    <mergeCell ref="X68:X69"/>
    <mergeCell ref="AB66:AB67"/>
    <mergeCell ref="AC66:AC67"/>
    <mergeCell ref="AD66:AD67"/>
    <mergeCell ref="AE66:AE67"/>
    <mergeCell ref="AF66:AF67"/>
    <mergeCell ref="P66:P67"/>
    <mergeCell ref="X66:X67"/>
    <mergeCell ref="Y66:Y67"/>
    <mergeCell ref="Z66:Z67"/>
    <mergeCell ref="AA66:AA67"/>
    <mergeCell ref="K66:K67"/>
    <mergeCell ref="L66:L67"/>
    <mergeCell ref="M66:M67"/>
    <mergeCell ref="N66:N67"/>
    <mergeCell ref="O66:O67"/>
    <mergeCell ref="C66:C67"/>
    <mergeCell ref="F66:F67"/>
    <mergeCell ref="G66:G67"/>
    <mergeCell ref="I66:I67"/>
    <mergeCell ref="J66:J67"/>
    <mergeCell ref="AO63:AO67"/>
    <mergeCell ref="AP63:AP67"/>
    <mergeCell ref="AQ63:AQ67"/>
    <mergeCell ref="AI63:AI65"/>
    <mergeCell ref="AJ63:AJ65"/>
    <mergeCell ref="AK63:AK67"/>
    <mergeCell ref="AL63:AL67"/>
    <mergeCell ref="AN63:AN67"/>
    <mergeCell ref="AM63:AM67"/>
    <mergeCell ref="AD63:AD65"/>
    <mergeCell ref="AE63:AE65"/>
    <mergeCell ref="AF63:AF65"/>
    <mergeCell ref="AG63:AG65"/>
    <mergeCell ref="AH63:AH65"/>
    <mergeCell ref="Y63:Y65"/>
    <mergeCell ref="Z63:Z65"/>
    <mergeCell ref="AA63:AA65"/>
    <mergeCell ref="AB63:AB65"/>
    <mergeCell ref="AC63:AC65"/>
    <mergeCell ref="AP61:AP62"/>
    <mergeCell ref="AQ61:AQ62"/>
    <mergeCell ref="C63:C65"/>
    <mergeCell ref="F63:F65"/>
    <mergeCell ref="G63:G65"/>
    <mergeCell ref="I63:I65"/>
    <mergeCell ref="J63:J65"/>
    <mergeCell ref="K63:K65"/>
    <mergeCell ref="L63:L65"/>
    <mergeCell ref="M63:M65"/>
    <mergeCell ref="N63:N65"/>
    <mergeCell ref="O63:O65"/>
    <mergeCell ref="P63:P65"/>
    <mergeCell ref="X63:X65"/>
    <mergeCell ref="AJ61:AJ62"/>
    <mergeCell ref="AK61:AK62"/>
    <mergeCell ref="AL61:AL62"/>
    <mergeCell ref="AN61:AN62"/>
    <mergeCell ref="AO61:AO62"/>
    <mergeCell ref="AM61:AM62"/>
    <mergeCell ref="AE61:AE62"/>
    <mergeCell ref="AF61:AF62"/>
    <mergeCell ref="AG61:AG62"/>
    <mergeCell ref="AH61:AH62"/>
    <mergeCell ref="AI61:AI62"/>
    <mergeCell ref="Z61:Z62"/>
    <mergeCell ref="AA61:AA62"/>
    <mergeCell ref="AB61:AB62"/>
    <mergeCell ref="AC61:AC62"/>
    <mergeCell ref="AD61:AD62"/>
    <mergeCell ref="AH58:AH59"/>
    <mergeCell ref="AI58:AI59"/>
    <mergeCell ref="AJ58:AJ59"/>
    <mergeCell ref="C61:C62"/>
    <mergeCell ref="F61:F62"/>
    <mergeCell ref="G61:G62"/>
    <mergeCell ref="I61:I62"/>
    <mergeCell ref="J61:J62"/>
    <mergeCell ref="K61:K62"/>
    <mergeCell ref="L61:L62"/>
    <mergeCell ref="M61:M62"/>
    <mergeCell ref="N61:N62"/>
    <mergeCell ref="O61:O62"/>
    <mergeCell ref="P61:P62"/>
    <mergeCell ref="X61:X62"/>
    <mergeCell ref="Y61:Y62"/>
    <mergeCell ref="AC58:AC59"/>
    <mergeCell ref="AD58:AD59"/>
    <mergeCell ref="AE58:AE59"/>
    <mergeCell ref="AF58:AF59"/>
    <mergeCell ref="AG58:AG59"/>
    <mergeCell ref="X58:X59"/>
    <mergeCell ref="Y58:Y59"/>
    <mergeCell ref="Z58:Z59"/>
    <mergeCell ref="AA58:AA59"/>
    <mergeCell ref="AB58:AB59"/>
    <mergeCell ref="A58:A59"/>
    <mergeCell ref="B58:B59"/>
    <mergeCell ref="C58:C59"/>
    <mergeCell ref="E58:E59"/>
    <mergeCell ref="F58:F59"/>
    <mergeCell ref="G58:G59"/>
    <mergeCell ref="H58:H59"/>
    <mergeCell ref="I58:I59"/>
    <mergeCell ref="J58:J59"/>
    <mergeCell ref="K58:K59"/>
    <mergeCell ref="L58:L59"/>
    <mergeCell ref="M58:M59"/>
    <mergeCell ref="N58:N59"/>
    <mergeCell ref="O58:O59"/>
    <mergeCell ref="P58:P59"/>
    <mergeCell ref="AL41:AL42"/>
    <mergeCell ref="AN41:AN42"/>
    <mergeCell ref="AO41:AO42"/>
    <mergeCell ref="P41:P42"/>
    <mergeCell ref="X41:X42"/>
    <mergeCell ref="Y41:Y42"/>
    <mergeCell ref="Z41:Z42"/>
    <mergeCell ref="AA41:AA42"/>
    <mergeCell ref="AH41:AH42"/>
    <mergeCell ref="AI41:AI42"/>
    <mergeCell ref="AJ41:AJ42"/>
    <mergeCell ref="AK41:AK42"/>
    <mergeCell ref="AB41:AB42"/>
    <mergeCell ref="AC41:AC42"/>
    <mergeCell ref="AD41:AD42"/>
    <mergeCell ref="AE41:AE42"/>
    <mergeCell ref="AF41:AF42"/>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AS34:AS35"/>
    <mergeCell ref="C34:C35"/>
    <mergeCell ref="F34:F35"/>
    <mergeCell ref="G34:G35"/>
    <mergeCell ref="I34:I35"/>
    <mergeCell ref="J34:J35"/>
    <mergeCell ref="AI34:AI35"/>
    <mergeCell ref="AJ34:AJ35"/>
    <mergeCell ref="AK34:AK35"/>
    <mergeCell ref="AL34:AL35"/>
    <mergeCell ref="AN34:AN35"/>
    <mergeCell ref="AO34:AO35"/>
    <mergeCell ref="AP34:AP35"/>
    <mergeCell ref="AQ34:AQ35"/>
    <mergeCell ref="AP41:AP42"/>
    <mergeCell ref="AQ41:AQ42"/>
    <mergeCell ref="AM41:AM42"/>
    <mergeCell ref="AG41:AG42"/>
    <mergeCell ref="AA32:AA33"/>
    <mergeCell ref="AB32:AB33"/>
    <mergeCell ref="AC32:AC33"/>
    <mergeCell ref="AD32:AD33"/>
    <mergeCell ref="AE32:AE33"/>
    <mergeCell ref="O30:O31"/>
    <mergeCell ref="X30:X31"/>
    <mergeCell ref="Y30:Y31"/>
    <mergeCell ref="Z30:Z31"/>
    <mergeCell ref="AA30:AA31"/>
    <mergeCell ref="AB30:AB31"/>
    <mergeCell ref="AC30:AC31"/>
    <mergeCell ref="AD30:AD31"/>
    <mergeCell ref="P27:P30"/>
    <mergeCell ref="O28:O29"/>
    <mergeCell ref="X28:X29"/>
    <mergeCell ref="Y28:Y29"/>
    <mergeCell ref="Z28:Z29"/>
    <mergeCell ref="AA28:AA29"/>
    <mergeCell ref="AB28:AB29"/>
    <mergeCell ref="AC28:AC29"/>
    <mergeCell ref="AD28:AD29"/>
    <mergeCell ref="AE28:AE29"/>
    <mergeCell ref="AE30:AE31"/>
    <mergeCell ref="C31:C33"/>
    <mergeCell ref="F31:F33"/>
    <mergeCell ref="G31:G33"/>
    <mergeCell ref="I31:I33"/>
    <mergeCell ref="J31:J33"/>
    <mergeCell ref="K30:K31"/>
    <mergeCell ref="L30:L31"/>
    <mergeCell ref="M30:M31"/>
    <mergeCell ref="N30:N31"/>
    <mergeCell ref="C27:C30"/>
    <mergeCell ref="F27:F30"/>
    <mergeCell ref="G27:G30"/>
    <mergeCell ref="I27:I30"/>
    <mergeCell ref="J27:J30"/>
    <mergeCell ref="K32:K33"/>
    <mergeCell ref="L32:L33"/>
    <mergeCell ref="M32:M33"/>
    <mergeCell ref="N32:N33"/>
    <mergeCell ref="K28:K29"/>
    <mergeCell ref="L28:L29"/>
    <mergeCell ref="M28:M29"/>
    <mergeCell ref="N28:N29"/>
    <mergeCell ref="AN28:AN30"/>
    <mergeCell ref="AO28:AO30"/>
    <mergeCell ref="AP28:AP30"/>
    <mergeCell ref="AQ28:AQ30"/>
    <mergeCell ref="AF28:AF29"/>
    <mergeCell ref="AG28:AG29"/>
    <mergeCell ref="AH28:AH29"/>
    <mergeCell ref="AK28:AK30"/>
    <mergeCell ref="AL28:AL30"/>
    <mergeCell ref="AH30:AH31"/>
    <mergeCell ref="AI31:AI33"/>
    <mergeCell ref="AJ31:AJ33"/>
    <mergeCell ref="AN32:AN33"/>
    <mergeCell ref="AO32:AO33"/>
    <mergeCell ref="AP32:AP33"/>
    <mergeCell ref="AQ32:AQ33"/>
    <mergeCell ref="AF32:AF33"/>
    <mergeCell ref="AG32:AG33"/>
    <mergeCell ref="AH32:AH33"/>
    <mergeCell ref="AK32:AK33"/>
    <mergeCell ref="AL32:AL33"/>
    <mergeCell ref="AI27:AI30"/>
    <mergeCell ref="AJ27:AJ30"/>
    <mergeCell ref="AF30:AF31"/>
    <mergeCell ref="AG30:AG31"/>
    <mergeCell ref="P31:P33"/>
    <mergeCell ref="O32:O33"/>
    <mergeCell ref="X32:X33"/>
    <mergeCell ref="Y32:Y33"/>
    <mergeCell ref="Z32:Z33"/>
    <mergeCell ref="AO25:AO26"/>
    <mergeCell ref="AP25:AP26"/>
    <mergeCell ref="AQ25:AQ26"/>
    <mergeCell ref="AI25:AI26"/>
    <mergeCell ref="AJ25:AJ26"/>
    <mergeCell ref="AK25:AK26"/>
    <mergeCell ref="AL25:AL26"/>
    <mergeCell ref="AN25:AN26"/>
    <mergeCell ref="AD25:AD26"/>
    <mergeCell ref="AE25:AE26"/>
    <mergeCell ref="AF25:AF26"/>
    <mergeCell ref="AG25:AG26"/>
    <mergeCell ref="AH25:AH26"/>
    <mergeCell ref="Y25:Y26"/>
    <mergeCell ref="Z25:Z26"/>
    <mergeCell ref="AA25:AA26"/>
    <mergeCell ref="AB25:AB26"/>
    <mergeCell ref="AC25:AC26"/>
    <mergeCell ref="AP23:AP24"/>
    <mergeCell ref="AQ23:AQ24"/>
    <mergeCell ref="C25:C26"/>
    <mergeCell ref="F25:F26"/>
    <mergeCell ref="G25:G26"/>
    <mergeCell ref="I25:I26"/>
    <mergeCell ref="J25:J26"/>
    <mergeCell ref="K25:K26"/>
    <mergeCell ref="L25:L26"/>
    <mergeCell ref="M25:M26"/>
    <mergeCell ref="N25:N26"/>
    <mergeCell ref="O25:O26"/>
    <mergeCell ref="P25:P26"/>
    <mergeCell ref="X25:X26"/>
    <mergeCell ref="AJ23:AJ24"/>
    <mergeCell ref="AK23:AK24"/>
    <mergeCell ref="AL23:AL24"/>
    <mergeCell ref="AN23:AN24"/>
    <mergeCell ref="AO23:AO24"/>
    <mergeCell ref="AE23:AE24"/>
    <mergeCell ref="AF23:AF24"/>
    <mergeCell ref="AG23:AG24"/>
    <mergeCell ref="AH23:AH24"/>
    <mergeCell ref="AI23:AI24"/>
    <mergeCell ref="Z23:Z24"/>
    <mergeCell ref="AA23:AA24"/>
    <mergeCell ref="AB23:AB24"/>
    <mergeCell ref="AC23:AC24"/>
    <mergeCell ref="AD23:AD24"/>
    <mergeCell ref="AQ21:AQ22"/>
    <mergeCell ref="C23:C24"/>
    <mergeCell ref="F23:F24"/>
    <mergeCell ref="G23:G24"/>
    <mergeCell ref="I23:I24"/>
    <mergeCell ref="J23:J24"/>
    <mergeCell ref="K23:K24"/>
    <mergeCell ref="L23:L24"/>
    <mergeCell ref="M23:M24"/>
    <mergeCell ref="N23:N24"/>
    <mergeCell ref="O23:O24"/>
    <mergeCell ref="P23:P24"/>
    <mergeCell ref="X23:X24"/>
    <mergeCell ref="Y23:Y24"/>
    <mergeCell ref="AK21:AK22"/>
    <mergeCell ref="AL21:AL22"/>
    <mergeCell ref="AN21:AN22"/>
    <mergeCell ref="AO21:AO22"/>
    <mergeCell ref="AP21:AP22"/>
    <mergeCell ref="AF21:AF22"/>
    <mergeCell ref="AG21:AG22"/>
    <mergeCell ref="AH21:AH22"/>
    <mergeCell ref="AI21:AI22"/>
    <mergeCell ref="AJ21:AJ22"/>
    <mergeCell ref="AA21:AA22"/>
    <mergeCell ref="AB21:AB22"/>
    <mergeCell ref="AC21:AC22"/>
    <mergeCell ref="AD21:AD22"/>
    <mergeCell ref="AE21:AE22"/>
    <mergeCell ref="C21:C22"/>
    <mergeCell ref="F21:F22"/>
    <mergeCell ref="G21:G22"/>
    <mergeCell ref="I21:I22"/>
    <mergeCell ref="J21:J22"/>
    <mergeCell ref="K21:K22"/>
    <mergeCell ref="L21:L22"/>
    <mergeCell ref="M21:M22"/>
    <mergeCell ref="N21:N22"/>
    <mergeCell ref="O21:O22"/>
    <mergeCell ref="P21:P22"/>
    <mergeCell ref="X21:X22"/>
    <mergeCell ref="Y21:Y22"/>
    <mergeCell ref="Z21:Z22"/>
    <mergeCell ref="AN18:AN19"/>
    <mergeCell ref="AO18:AO19"/>
    <mergeCell ref="AP18:AP19"/>
    <mergeCell ref="AQ18:AQ19"/>
    <mergeCell ref="AG18:AG19"/>
    <mergeCell ref="AH18:AH19"/>
    <mergeCell ref="AI18:AI19"/>
    <mergeCell ref="AJ18:AJ19"/>
    <mergeCell ref="AK18:AK19"/>
    <mergeCell ref="AB18:AB19"/>
    <mergeCell ref="AC18:AC19"/>
    <mergeCell ref="AD18:AD19"/>
    <mergeCell ref="AE18:AE19"/>
    <mergeCell ref="AF18:AF19"/>
    <mergeCell ref="P18:P19"/>
    <mergeCell ref="X18:X19"/>
    <mergeCell ref="Y18:Y19"/>
    <mergeCell ref="Z18:Z19"/>
    <mergeCell ref="AA18:AA19"/>
    <mergeCell ref="K18:K19"/>
    <mergeCell ref="L18:L19"/>
    <mergeCell ref="M18:M19"/>
    <mergeCell ref="N18:N19"/>
    <mergeCell ref="O18:O19"/>
    <mergeCell ref="C18:C19"/>
    <mergeCell ref="F18:F19"/>
    <mergeCell ref="G18:G19"/>
    <mergeCell ref="I18:I19"/>
    <mergeCell ref="J18:J19"/>
    <mergeCell ref="AF16:AF17"/>
    <mergeCell ref="AG16:AG17"/>
    <mergeCell ref="AH16:AH17"/>
    <mergeCell ref="AI16:AI17"/>
    <mergeCell ref="AJ16:AJ17"/>
    <mergeCell ref="AA16:AA17"/>
    <mergeCell ref="AB16:AB17"/>
    <mergeCell ref="AC16:AC17"/>
    <mergeCell ref="AD16:AD17"/>
    <mergeCell ref="AE16:AE17"/>
    <mergeCell ref="O16:O17"/>
    <mergeCell ref="P16:P17"/>
    <mergeCell ref="X16:X17"/>
    <mergeCell ref="Y16:Y17"/>
    <mergeCell ref="Z16:Z17"/>
    <mergeCell ref="AI14:AI15"/>
    <mergeCell ref="AJ14:AJ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AD14:AD15"/>
    <mergeCell ref="AE14:AE15"/>
    <mergeCell ref="AF14:AF15"/>
    <mergeCell ref="AG14:AG15"/>
    <mergeCell ref="AH14:AH15"/>
    <mergeCell ref="Y14:Y15"/>
    <mergeCell ref="Z14:Z15"/>
    <mergeCell ref="AA14:AA15"/>
    <mergeCell ref="AB14:AB15"/>
    <mergeCell ref="AC14:AC15"/>
    <mergeCell ref="M14:M15"/>
    <mergeCell ref="N14:N15"/>
    <mergeCell ref="O14:O15"/>
    <mergeCell ref="P14:P15"/>
    <mergeCell ref="X14:X15"/>
    <mergeCell ref="H14:H15"/>
    <mergeCell ref="I14:I15"/>
    <mergeCell ref="J14:J15"/>
    <mergeCell ref="K14:K15"/>
    <mergeCell ref="L14:L15"/>
    <mergeCell ref="C14:C15"/>
    <mergeCell ref="D14:D15"/>
    <mergeCell ref="E14:E15"/>
    <mergeCell ref="F14:F15"/>
    <mergeCell ref="G14:G15"/>
    <mergeCell ref="X9:X12"/>
    <mergeCell ref="AB9:AB12"/>
    <mergeCell ref="AC9:AC12"/>
    <mergeCell ref="AI9:AI12"/>
    <mergeCell ref="AJ9:AJ12"/>
    <mergeCell ref="AD9:AD12"/>
    <mergeCell ref="AE9:AE12"/>
    <mergeCell ref="AF9:AF12"/>
    <mergeCell ref="AG9:AG12"/>
    <mergeCell ref="AH9:AH12"/>
    <mergeCell ref="AO7:AP7"/>
    <mergeCell ref="Q6:V6"/>
    <mergeCell ref="A1:A4"/>
    <mergeCell ref="A7:E7"/>
    <mergeCell ref="F7:F8"/>
    <mergeCell ref="G7:G8"/>
    <mergeCell ref="J7:J8"/>
    <mergeCell ref="H7:H8"/>
    <mergeCell ref="A6:J6"/>
    <mergeCell ref="I7:I8"/>
    <mergeCell ref="M7:M8"/>
    <mergeCell ref="O7:O8"/>
    <mergeCell ref="Q1:Q4"/>
    <mergeCell ref="B1:P4"/>
    <mergeCell ref="K6:P6"/>
    <mergeCell ref="R1:S4"/>
    <mergeCell ref="A9:A12"/>
    <mergeCell ref="B9:B12"/>
    <mergeCell ref="C9:C12"/>
    <mergeCell ref="D9:D12"/>
    <mergeCell ref="E9:E12"/>
    <mergeCell ref="F9:F12"/>
    <mergeCell ref="G9:G12"/>
    <mergeCell ref="H9:H12"/>
    <mergeCell ref="J9:J12"/>
    <mergeCell ref="P9:P12"/>
    <mergeCell ref="K9:K12"/>
    <mergeCell ref="L9:L12"/>
    <mergeCell ref="M9:M12"/>
    <mergeCell ref="N9:N12"/>
    <mergeCell ref="O9:O12"/>
    <mergeCell ref="AR7:AR8"/>
    <mergeCell ref="AS7:AS8"/>
    <mergeCell ref="V7:V8"/>
    <mergeCell ref="S7:S8"/>
    <mergeCell ref="U7:U8"/>
    <mergeCell ref="AL7:AL8"/>
    <mergeCell ref="K7:K8"/>
    <mergeCell ref="AJ7:AJ8"/>
    <mergeCell ref="T7:T8"/>
    <mergeCell ref="P7:P8"/>
    <mergeCell ref="L7:L8"/>
    <mergeCell ref="N7:N8"/>
    <mergeCell ref="R7:R8"/>
    <mergeCell ref="Q7:Q8"/>
    <mergeCell ref="Y9:Y12"/>
    <mergeCell ref="Z9:Z12"/>
    <mergeCell ref="AA9:AA12"/>
    <mergeCell ref="AB7:AB8"/>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P86:P87"/>
    <mergeCell ref="X86:X87"/>
    <mergeCell ref="Y86:Y87"/>
    <mergeCell ref="AI86:AI87"/>
    <mergeCell ref="AJ86:AJ87"/>
    <mergeCell ref="Z86:Z87"/>
    <mergeCell ref="AA86:AA87"/>
    <mergeCell ref="AB86:AB87"/>
    <mergeCell ref="AC86:AC87"/>
    <mergeCell ref="AD86:AD87"/>
    <mergeCell ref="AE86:AE87"/>
    <mergeCell ref="AF86:AF87"/>
    <mergeCell ref="AG86:AG87"/>
    <mergeCell ref="AH86:AH87"/>
  </mergeCells>
  <conditionalFormatting sqref="P9">
    <cfRule type="containsText" dxfId="519" priority="1407" operator="containsText" text="ALTA">
      <formula>NOT(ISERROR(SEARCH("ALTA",P9)))</formula>
    </cfRule>
    <cfRule type="containsText" dxfId="518" priority="1408" operator="containsText" text="EXTREMA">
      <formula>NOT(ISERROR(SEARCH("EXTREMA",P9)))</formula>
    </cfRule>
    <cfRule type="containsText" dxfId="517" priority="1409" operator="containsText" text="ALTA">
      <formula>NOT(ISERROR(SEARCH("ALTA",P9)))</formula>
    </cfRule>
    <cfRule type="containsText" dxfId="516" priority="1410" operator="containsText" text="MODERADA">
      <formula>NOT(ISERROR(SEARCH("MODERADA",P9)))</formula>
    </cfRule>
    <cfRule type="containsText" dxfId="515" priority="1411" operator="containsText" text="BAJA">
      <formula>NOT(ISERROR(SEARCH("BAJA",P9)))</formula>
    </cfRule>
    <cfRule type="colorScale" priority="1412">
      <colorScale>
        <cfvo type="num" val="1"/>
        <cfvo type="num" val="2"/>
        <cfvo type="num" val="5"/>
        <color rgb="FFF8696B"/>
        <color rgb="FFFFEB84"/>
        <color rgb="FF63BE7B"/>
      </colorScale>
    </cfRule>
    <cfRule type="colorScale" priority="1413">
      <colorScale>
        <cfvo type="min"/>
        <cfvo type="percentile" val="50"/>
        <cfvo type="max"/>
        <color rgb="FFF8696B"/>
        <color rgb="FFFFEB84"/>
        <color rgb="FF63BE7B"/>
      </colorScale>
    </cfRule>
  </conditionalFormatting>
  <conditionalFormatting sqref="P9">
    <cfRule type="containsText" dxfId="514" priority="1414" operator="containsText" text="ALTA">
      <formula>NOT(ISERROR(SEARCH("ALTA",P9)))</formula>
    </cfRule>
    <cfRule type="containsText" dxfId="513" priority="1415" operator="containsText" text="EXTREMA">
      <formula>NOT(ISERROR(SEARCH("EXTREMA",P9)))</formula>
    </cfRule>
    <cfRule type="containsText" dxfId="512" priority="1416" operator="containsText" text="ALTA">
      <formula>NOT(ISERROR(SEARCH("ALTA",P9)))</formula>
    </cfRule>
    <cfRule type="containsText" dxfId="511" priority="1417" operator="containsText" text="MODERADA">
      <formula>NOT(ISERROR(SEARCH("MODERADA",P9)))</formula>
    </cfRule>
    <cfRule type="containsText" dxfId="510" priority="1418" operator="containsText" text="BAJA">
      <formula>NOT(ISERROR(SEARCH("BAJA",P9)))</formula>
    </cfRule>
    <cfRule type="colorScale" priority="1419">
      <colorScale>
        <cfvo type="num" val="1"/>
        <cfvo type="num" val="2"/>
        <cfvo type="num" val="5"/>
        <color rgb="FFF8696B"/>
        <color rgb="FFFFEB84"/>
        <color rgb="FF63BE7B"/>
      </colorScale>
    </cfRule>
    <cfRule type="colorScale" priority="1420">
      <colorScale>
        <cfvo type="min"/>
        <cfvo type="percentile" val="50"/>
        <cfvo type="max"/>
        <color rgb="FFF8696B"/>
        <color rgb="FFFFEB84"/>
        <color rgb="FF63BE7B"/>
      </colorScale>
    </cfRule>
  </conditionalFormatting>
  <conditionalFormatting sqref="AI9">
    <cfRule type="containsText" dxfId="509" priority="1421" operator="containsText" text="ALTA">
      <formula>NOT(ISERROR(SEARCH("ALTA",AI9)))</formula>
    </cfRule>
    <cfRule type="containsText" dxfId="508" priority="1422" operator="containsText" text="EXTREMA">
      <formula>NOT(ISERROR(SEARCH("EXTREMA",AI9)))</formula>
    </cfRule>
    <cfRule type="containsText" dxfId="507" priority="1423" operator="containsText" text="ALTA">
      <formula>NOT(ISERROR(SEARCH("ALTA",AI9)))</formula>
    </cfRule>
    <cfRule type="containsText" dxfId="506" priority="1424" operator="containsText" text="MODERADA">
      <formula>NOT(ISERROR(SEARCH("MODERADA",AI9)))</formula>
    </cfRule>
    <cfRule type="containsText" dxfId="505" priority="1425" operator="containsText" text="BAJA">
      <formula>NOT(ISERROR(SEARCH("BAJA",AI9)))</formula>
    </cfRule>
    <cfRule type="colorScale" priority="1426">
      <colorScale>
        <cfvo type="num" val="1"/>
        <cfvo type="num" val="2"/>
        <cfvo type="num" val="5"/>
        <color rgb="FFF8696B"/>
        <color rgb="FFFFEB84"/>
        <color rgb="FF63BE7B"/>
      </colorScale>
    </cfRule>
    <cfRule type="colorScale" priority="1427">
      <colorScale>
        <cfvo type="min"/>
        <cfvo type="percentile" val="50"/>
        <cfvo type="max"/>
        <color rgb="FFF8696B"/>
        <color rgb="FFFFEB84"/>
        <color rgb="FF63BE7B"/>
      </colorScale>
    </cfRule>
  </conditionalFormatting>
  <conditionalFormatting sqref="AI9">
    <cfRule type="containsText" dxfId="504" priority="1428" operator="containsText" text="ALTA">
      <formula>NOT(ISERROR(SEARCH("ALTA",AI9)))</formula>
    </cfRule>
    <cfRule type="containsText" dxfId="503" priority="1429" operator="containsText" text="EXTREMA">
      <formula>NOT(ISERROR(SEARCH("EXTREMA",AI9)))</formula>
    </cfRule>
    <cfRule type="containsText" dxfId="502" priority="1430" operator="containsText" text="ALTA">
      <formula>NOT(ISERROR(SEARCH("ALTA",AI9)))</formula>
    </cfRule>
    <cfRule type="containsText" dxfId="501" priority="1431" operator="containsText" text="MODERADA">
      <formula>NOT(ISERROR(SEARCH("MODERADA",AI9)))</formula>
    </cfRule>
    <cfRule type="containsText" dxfId="500" priority="1432" operator="containsText" text="BAJA">
      <formula>NOT(ISERROR(SEARCH("BAJA",AI9)))</formula>
    </cfRule>
    <cfRule type="colorScale" priority="1433">
      <colorScale>
        <cfvo type="num" val="1"/>
        <cfvo type="num" val="2"/>
        <cfvo type="num" val="5"/>
        <color rgb="FFF8696B"/>
        <color rgb="FFFFEB84"/>
        <color rgb="FF63BE7B"/>
      </colorScale>
    </cfRule>
    <cfRule type="colorScale" priority="1434">
      <colorScale>
        <cfvo type="min"/>
        <cfvo type="percentile" val="50"/>
        <cfvo type="max"/>
        <color rgb="FFF8696B"/>
        <color rgb="FFFFEB84"/>
        <color rgb="FF63BE7B"/>
      </colorScale>
    </cfRule>
  </conditionalFormatting>
  <conditionalFormatting sqref="P13 AI13">
    <cfRule type="colorScale" priority="718">
      <colorScale>
        <cfvo type="formula" val="1"/>
        <cfvo type="formula" val="2"/>
        <cfvo type="formula" val="5"/>
        <color rgb="FFF8696B"/>
        <color rgb="FFFFEB84"/>
        <color rgb="FF63BE7B"/>
      </colorScale>
    </cfRule>
  </conditionalFormatting>
  <conditionalFormatting sqref="P13 AI13">
    <cfRule type="containsText" dxfId="499" priority="719" operator="containsText" text="&quot;ALTA&quot;">
      <formula>NOT(ISERROR(SEARCH(("""ALTA"""),(P13))))</formula>
    </cfRule>
  </conditionalFormatting>
  <conditionalFormatting sqref="P13 AI13">
    <cfRule type="containsText" dxfId="498" priority="720" operator="containsText" text="&quot;EXTREMA&quot;">
      <formula>NOT(ISERROR(SEARCH(("""EXTREMA"""),(P13))))</formula>
    </cfRule>
  </conditionalFormatting>
  <conditionalFormatting sqref="P13 AI13">
    <cfRule type="containsText" dxfId="497" priority="721" operator="containsText" text="&quot;ALTA&quot;">
      <formula>NOT(ISERROR(SEARCH(("""ALTA"""),(P13))))</formula>
    </cfRule>
  </conditionalFormatting>
  <conditionalFormatting sqref="P13 AI13">
    <cfRule type="containsText" dxfId="496" priority="722" operator="containsText" text="&quot;MODERADA&quot;">
      <formula>NOT(ISERROR(SEARCH(("""MODERADA"""),(P13))))</formula>
    </cfRule>
  </conditionalFormatting>
  <conditionalFormatting sqref="P13 AI13">
    <cfRule type="containsText" dxfId="495" priority="723" operator="containsText" text="&quot;BAJA&quot;">
      <formula>NOT(ISERROR(SEARCH(("""BAJA"""),(P13))))</formula>
    </cfRule>
  </conditionalFormatting>
  <conditionalFormatting sqref="P13 AI13">
    <cfRule type="containsText" dxfId="494" priority="724" operator="containsText" text="&quot;ALTA&quot;">
      <formula>NOT(ISERROR(SEARCH(("""ALTA"""),(P13))))</formula>
    </cfRule>
  </conditionalFormatting>
  <conditionalFormatting sqref="P13 AI13">
    <cfRule type="containsText" dxfId="493" priority="725" operator="containsText" text="&quot;BAJA&quot;">
      <formula>NOT(ISERROR(SEARCH(("""BAJA"""),(P13))))</formula>
    </cfRule>
  </conditionalFormatting>
  <conditionalFormatting sqref="P13">
    <cfRule type="colorScale" priority="726">
      <colorScale>
        <cfvo type="min"/>
        <cfvo type="percentile" val="50"/>
        <cfvo type="max"/>
        <color rgb="FFF8696B"/>
        <color rgb="FFFFEB84"/>
        <color rgb="FF63BE7B"/>
      </colorScale>
    </cfRule>
  </conditionalFormatting>
  <conditionalFormatting sqref="AI13">
    <cfRule type="colorScale" priority="727">
      <colorScale>
        <cfvo type="min"/>
        <cfvo type="percentile" val="50"/>
        <cfvo type="max"/>
        <color rgb="FFF8696B"/>
        <color rgb="FFFFEB84"/>
        <color rgb="FF63BE7B"/>
      </colorScale>
    </cfRule>
  </conditionalFormatting>
  <conditionalFormatting sqref="P14:P17">
    <cfRule type="containsText" dxfId="492" priority="690" operator="containsText" text="ALTA">
      <formula>NOT(ISERROR(SEARCH("ALTA",P14)))</formula>
    </cfRule>
    <cfRule type="containsText" dxfId="491" priority="691" operator="containsText" text="EXTREMA">
      <formula>NOT(ISERROR(SEARCH("EXTREMA",P14)))</formula>
    </cfRule>
    <cfRule type="containsText" dxfId="490" priority="692" operator="containsText" text="ALTA">
      <formula>NOT(ISERROR(SEARCH("ALTA",P14)))</formula>
    </cfRule>
    <cfRule type="containsText" dxfId="489" priority="693" operator="containsText" text="MODERADA">
      <formula>NOT(ISERROR(SEARCH("MODERADA",P14)))</formula>
    </cfRule>
    <cfRule type="containsText" dxfId="488" priority="694" operator="containsText" text="BAJA">
      <formula>NOT(ISERROR(SEARCH("BAJA",P14)))</formula>
    </cfRule>
    <cfRule type="colorScale" priority="695">
      <colorScale>
        <cfvo type="num" val="1"/>
        <cfvo type="num" val="2"/>
        <cfvo type="num" val="5"/>
        <color rgb="FFF8696B"/>
        <color rgb="FFFFEB84"/>
        <color rgb="FF63BE7B"/>
      </colorScale>
    </cfRule>
    <cfRule type="colorScale" priority="696">
      <colorScale>
        <cfvo type="min"/>
        <cfvo type="percentile" val="50"/>
        <cfvo type="max"/>
        <color rgb="FFF8696B"/>
        <color rgb="FFFFEB84"/>
        <color rgb="FF63BE7B"/>
      </colorScale>
    </cfRule>
  </conditionalFormatting>
  <conditionalFormatting sqref="P14:P17">
    <cfRule type="containsText" dxfId="487" priority="697" operator="containsText" text="ALTA">
      <formula>NOT(ISERROR(SEARCH("ALTA",P14)))</formula>
    </cfRule>
    <cfRule type="containsText" dxfId="486" priority="698" operator="containsText" text="EXTREMA">
      <formula>NOT(ISERROR(SEARCH("EXTREMA",P14)))</formula>
    </cfRule>
    <cfRule type="containsText" dxfId="485" priority="699" operator="containsText" text="ALTA">
      <formula>NOT(ISERROR(SEARCH("ALTA",P14)))</formula>
    </cfRule>
    <cfRule type="containsText" dxfId="484" priority="700" operator="containsText" text="MODERADA">
      <formula>NOT(ISERROR(SEARCH("MODERADA",P14)))</formula>
    </cfRule>
    <cfRule type="containsText" dxfId="483" priority="701" operator="containsText" text="BAJA">
      <formula>NOT(ISERROR(SEARCH("BAJA",P14)))</formula>
    </cfRule>
    <cfRule type="colorScale" priority="702">
      <colorScale>
        <cfvo type="num" val="1"/>
        <cfvo type="num" val="2"/>
        <cfvo type="num" val="5"/>
        <color rgb="FFF8696B"/>
        <color rgb="FFFFEB84"/>
        <color rgb="FF63BE7B"/>
      </colorScale>
    </cfRule>
    <cfRule type="colorScale" priority="703">
      <colorScale>
        <cfvo type="min"/>
        <cfvo type="percentile" val="50"/>
        <cfvo type="max"/>
        <color rgb="FFF8696B"/>
        <color rgb="FFFFEB84"/>
        <color rgb="FF63BE7B"/>
      </colorScale>
    </cfRule>
  </conditionalFormatting>
  <conditionalFormatting sqref="AI14:AI17">
    <cfRule type="containsText" dxfId="482" priority="704" operator="containsText" text="ALTA">
      <formula>NOT(ISERROR(SEARCH("ALTA",AI14)))</formula>
    </cfRule>
    <cfRule type="containsText" dxfId="481" priority="705" operator="containsText" text="EXTREMA">
      <formula>NOT(ISERROR(SEARCH("EXTREMA",AI14)))</formula>
    </cfRule>
    <cfRule type="containsText" dxfId="480" priority="706" operator="containsText" text="ALTA">
      <formula>NOT(ISERROR(SEARCH("ALTA",AI14)))</formula>
    </cfRule>
    <cfRule type="containsText" dxfId="479" priority="707" operator="containsText" text="MODERADA">
      <formula>NOT(ISERROR(SEARCH("MODERADA",AI14)))</formula>
    </cfRule>
    <cfRule type="containsText" dxfId="478" priority="708" operator="containsText" text="BAJA">
      <formula>NOT(ISERROR(SEARCH("BAJA",AI14)))</formula>
    </cfRule>
    <cfRule type="colorScale" priority="709">
      <colorScale>
        <cfvo type="num" val="1"/>
        <cfvo type="num" val="2"/>
        <cfvo type="num" val="5"/>
        <color rgb="FFF8696B"/>
        <color rgb="FFFFEB84"/>
        <color rgb="FF63BE7B"/>
      </colorScale>
    </cfRule>
    <cfRule type="colorScale" priority="710">
      <colorScale>
        <cfvo type="min"/>
        <cfvo type="percentile" val="50"/>
        <cfvo type="max"/>
        <color rgb="FFF8696B"/>
        <color rgb="FFFFEB84"/>
        <color rgb="FF63BE7B"/>
      </colorScale>
    </cfRule>
  </conditionalFormatting>
  <conditionalFormatting sqref="AI14:AI17">
    <cfRule type="containsText" dxfId="477" priority="711" operator="containsText" text="ALTA">
      <formula>NOT(ISERROR(SEARCH("ALTA",AI14)))</formula>
    </cfRule>
    <cfRule type="containsText" dxfId="476" priority="712" operator="containsText" text="EXTREMA">
      <formula>NOT(ISERROR(SEARCH("EXTREMA",AI14)))</formula>
    </cfRule>
    <cfRule type="containsText" dxfId="475" priority="713" operator="containsText" text="ALTA">
      <formula>NOT(ISERROR(SEARCH("ALTA",AI14)))</formula>
    </cfRule>
    <cfRule type="containsText" dxfId="474" priority="714" operator="containsText" text="MODERADA">
      <formula>NOT(ISERROR(SEARCH("MODERADA",AI14)))</formula>
    </cfRule>
    <cfRule type="containsText" dxfId="473" priority="715" operator="containsText" text="BAJA">
      <formula>NOT(ISERROR(SEARCH("BAJA",AI14)))</formula>
    </cfRule>
    <cfRule type="colorScale" priority="716">
      <colorScale>
        <cfvo type="num" val="1"/>
        <cfvo type="num" val="2"/>
        <cfvo type="num" val="5"/>
        <color rgb="FFF8696B"/>
        <color rgb="FFFFEB84"/>
        <color rgb="FF63BE7B"/>
      </colorScale>
    </cfRule>
    <cfRule type="colorScale" priority="717">
      <colorScale>
        <cfvo type="min"/>
        <cfvo type="percentile" val="50"/>
        <cfvo type="max"/>
        <color rgb="FFF8696B"/>
        <color rgb="FFFFEB84"/>
        <color rgb="FF63BE7B"/>
      </colorScale>
    </cfRule>
  </conditionalFormatting>
  <conditionalFormatting sqref="P18">
    <cfRule type="containsText" dxfId="472" priority="676" operator="containsText" text="ALTA">
      <formula>NOT(ISERROR(SEARCH("ALTA",P18)))</formula>
    </cfRule>
    <cfRule type="containsText" dxfId="471" priority="677" operator="containsText" text="EXTREMA">
      <formula>NOT(ISERROR(SEARCH("EXTREMA",P18)))</formula>
    </cfRule>
    <cfRule type="containsText" dxfId="470" priority="678" operator="containsText" text="ALTA">
      <formula>NOT(ISERROR(SEARCH("ALTA",P18)))</formula>
    </cfRule>
    <cfRule type="containsText" dxfId="469" priority="679" operator="containsText" text="MODERADA">
      <formula>NOT(ISERROR(SEARCH("MODERADA",P18)))</formula>
    </cfRule>
    <cfRule type="containsText" dxfId="468" priority="680" operator="containsText" text="BAJA">
      <formula>NOT(ISERROR(SEARCH("BAJA",P18)))</formula>
    </cfRule>
    <cfRule type="colorScale" priority="681">
      <colorScale>
        <cfvo type="num" val="1"/>
        <cfvo type="num" val="2"/>
        <cfvo type="num" val="5"/>
        <color rgb="FFF8696B"/>
        <color rgb="FFFFEB84"/>
        <color rgb="FF63BE7B"/>
      </colorScale>
    </cfRule>
    <cfRule type="colorScale" priority="682">
      <colorScale>
        <cfvo type="min"/>
        <cfvo type="percentile" val="50"/>
        <cfvo type="max"/>
        <color rgb="FFF8696B"/>
        <color rgb="FFFFEB84"/>
        <color rgb="FF63BE7B"/>
      </colorScale>
    </cfRule>
  </conditionalFormatting>
  <conditionalFormatting sqref="P18">
    <cfRule type="containsText" dxfId="467" priority="683" operator="containsText" text="ALTA">
      <formula>NOT(ISERROR(SEARCH("ALTA",P18)))</formula>
    </cfRule>
    <cfRule type="containsText" dxfId="466" priority="684" operator="containsText" text="EXTREMA">
      <formula>NOT(ISERROR(SEARCH("EXTREMA",P18)))</formula>
    </cfRule>
    <cfRule type="containsText" dxfId="465" priority="685" operator="containsText" text="ALTA">
      <formula>NOT(ISERROR(SEARCH("ALTA",P18)))</formula>
    </cfRule>
    <cfRule type="containsText" dxfId="464" priority="686" operator="containsText" text="MODERADA">
      <formula>NOT(ISERROR(SEARCH("MODERADA",P18)))</formula>
    </cfRule>
    <cfRule type="containsText" dxfId="463" priority="687" operator="containsText" text="BAJA">
      <formula>NOT(ISERROR(SEARCH("BAJA",P18)))</formula>
    </cfRule>
    <cfRule type="colorScale" priority="688">
      <colorScale>
        <cfvo type="num" val="1"/>
        <cfvo type="num" val="2"/>
        <cfvo type="num" val="5"/>
        <color rgb="FFF8696B"/>
        <color rgb="FFFFEB84"/>
        <color rgb="FF63BE7B"/>
      </colorScale>
    </cfRule>
    <cfRule type="colorScale" priority="689">
      <colorScale>
        <cfvo type="min"/>
        <cfvo type="percentile" val="50"/>
        <cfvo type="max"/>
        <color rgb="FFF8696B"/>
        <color rgb="FFFFEB84"/>
        <color rgb="FF63BE7B"/>
      </colorScale>
    </cfRule>
  </conditionalFormatting>
  <conditionalFormatting sqref="P20">
    <cfRule type="containsText" dxfId="462" priority="662" operator="containsText" text="ALTA">
      <formula>NOT(ISERROR(SEARCH("ALTA",P20)))</formula>
    </cfRule>
    <cfRule type="containsText" dxfId="461" priority="663" operator="containsText" text="EXTREMA">
      <formula>NOT(ISERROR(SEARCH("EXTREMA",P20)))</formula>
    </cfRule>
    <cfRule type="containsText" dxfId="460" priority="664" operator="containsText" text="ALTA">
      <formula>NOT(ISERROR(SEARCH("ALTA",P20)))</formula>
    </cfRule>
    <cfRule type="containsText" dxfId="459" priority="665" operator="containsText" text="MODERADA">
      <formula>NOT(ISERROR(SEARCH("MODERADA",P20)))</formula>
    </cfRule>
    <cfRule type="containsText" dxfId="458" priority="666" operator="containsText" text="BAJA">
      <formula>NOT(ISERROR(SEARCH("BAJA",P20)))</formula>
    </cfRule>
    <cfRule type="colorScale" priority="667">
      <colorScale>
        <cfvo type="num" val="1"/>
        <cfvo type="num" val="2"/>
        <cfvo type="num" val="5"/>
        <color rgb="FFF8696B"/>
        <color rgb="FFFFEB84"/>
        <color rgb="FF63BE7B"/>
      </colorScale>
    </cfRule>
    <cfRule type="colorScale" priority="668">
      <colorScale>
        <cfvo type="min"/>
        <cfvo type="percentile" val="50"/>
        <cfvo type="max"/>
        <color rgb="FFF8696B"/>
        <color rgb="FFFFEB84"/>
        <color rgb="FF63BE7B"/>
      </colorScale>
    </cfRule>
  </conditionalFormatting>
  <conditionalFormatting sqref="P20">
    <cfRule type="containsText" dxfId="457" priority="669" operator="containsText" text="ALTA">
      <formula>NOT(ISERROR(SEARCH("ALTA",P20)))</formula>
    </cfRule>
    <cfRule type="containsText" dxfId="456" priority="670" operator="containsText" text="EXTREMA">
      <formula>NOT(ISERROR(SEARCH("EXTREMA",P20)))</formula>
    </cfRule>
    <cfRule type="containsText" dxfId="455" priority="671" operator="containsText" text="ALTA">
      <formula>NOT(ISERROR(SEARCH("ALTA",P20)))</formula>
    </cfRule>
    <cfRule type="containsText" dxfId="454" priority="672" operator="containsText" text="MODERADA">
      <formula>NOT(ISERROR(SEARCH("MODERADA",P20)))</formula>
    </cfRule>
    <cfRule type="containsText" dxfId="453" priority="673" operator="containsText" text="BAJA">
      <formula>NOT(ISERROR(SEARCH("BAJA",P20)))</formula>
    </cfRule>
    <cfRule type="colorScale" priority="674">
      <colorScale>
        <cfvo type="num" val="1"/>
        <cfvo type="num" val="2"/>
        <cfvo type="num" val="5"/>
        <color rgb="FFF8696B"/>
        <color rgb="FFFFEB84"/>
        <color rgb="FF63BE7B"/>
      </colorScale>
    </cfRule>
    <cfRule type="colorScale" priority="675">
      <colorScale>
        <cfvo type="min"/>
        <cfvo type="percentile" val="50"/>
        <cfvo type="max"/>
        <color rgb="FFF8696B"/>
        <color rgb="FFFFEB84"/>
        <color rgb="FF63BE7B"/>
      </colorScale>
    </cfRule>
  </conditionalFormatting>
  <conditionalFormatting sqref="P21">
    <cfRule type="containsText" dxfId="452" priority="648" operator="containsText" text="ALTA">
      <formula>NOT(ISERROR(SEARCH("ALTA",P21)))</formula>
    </cfRule>
    <cfRule type="containsText" dxfId="451" priority="649" operator="containsText" text="EXTREMA">
      <formula>NOT(ISERROR(SEARCH("EXTREMA",P21)))</formula>
    </cfRule>
    <cfRule type="containsText" dxfId="450" priority="650" operator="containsText" text="ALTA">
      <formula>NOT(ISERROR(SEARCH("ALTA",P21)))</formula>
    </cfRule>
    <cfRule type="containsText" dxfId="449" priority="651" operator="containsText" text="MODERADA">
      <formula>NOT(ISERROR(SEARCH("MODERADA",P21)))</formula>
    </cfRule>
    <cfRule type="containsText" dxfId="448" priority="652" operator="containsText" text="BAJA">
      <formula>NOT(ISERROR(SEARCH("BAJA",P21)))</formula>
    </cfRule>
    <cfRule type="colorScale" priority="653">
      <colorScale>
        <cfvo type="num" val="1"/>
        <cfvo type="num" val="2"/>
        <cfvo type="num" val="5"/>
        <color rgb="FFF8696B"/>
        <color rgb="FFFFEB84"/>
        <color rgb="FF63BE7B"/>
      </colorScale>
    </cfRule>
    <cfRule type="colorScale" priority="654">
      <colorScale>
        <cfvo type="min"/>
        <cfvo type="percentile" val="50"/>
        <cfvo type="max"/>
        <color rgb="FFF8696B"/>
        <color rgb="FFFFEB84"/>
        <color rgb="FF63BE7B"/>
      </colorScale>
    </cfRule>
  </conditionalFormatting>
  <conditionalFormatting sqref="P21">
    <cfRule type="containsText" dxfId="447" priority="655" operator="containsText" text="ALTA">
      <formula>NOT(ISERROR(SEARCH("ALTA",P21)))</formula>
    </cfRule>
    <cfRule type="containsText" dxfId="446" priority="656" operator="containsText" text="EXTREMA">
      <formula>NOT(ISERROR(SEARCH("EXTREMA",P21)))</formula>
    </cfRule>
    <cfRule type="containsText" dxfId="445" priority="657" operator="containsText" text="ALTA">
      <formula>NOT(ISERROR(SEARCH("ALTA",P21)))</formula>
    </cfRule>
    <cfRule type="containsText" dxfId="444" priority="658" operator="containsText" text="MODERADA">
      <formula>NOT(ISERROR(SEARCH("MODERADA",P21)))</formula>
    </cfRule>
    <cfRule type="containsText" dxfId="443" priority="659" operator="containsText" text="BAJA">
      <formula>NOT(ISERROR(SEARCH("BAJA",P21)))</formula>
    </cfRule>
    <cfRule type="colorScale" priority="660">
      <colorScale>
        <cfvo type="num" val="1"/>
        <cfvo type="num" val="2"/>
        <cfvo type="num" val="5"/>
        <color rgb="FFF8696B"/>
        <color rgb="FFFFEB84"/>
        <color rgb="FF63BE7B"/>
      </colorScale>
    </cfRule>
    <cfRule type="colorScale" priority="661">
      <colorScale>
        <cfvo type="min"/>
        <cfvo type="percentile" val="50"/>
        <cfvo type="max"/>
        <color rgb="FFF8696B"/>
        <color rgb="FFFFEB84"/>
        <color rgb="FF63BE7B"/>
      </colorScale>
    </cfRule>
  </conditionalFormatting>
  <conditionalFormatting sqref="P23">
    <cfRule type="containsText" dxfId="442" priority="634" operator="containsText" text="ALTA">
      <formula>NOT(ISERROR(SEARCH("ALTA",P23)))</formula>
    </cfRule>
    <cfRule type="containsText" dxfId="441" priority="635" operator="containsText" text="EXTREMA">
      <formula>NOT(ISERROR(SEARCH("EXTREMA",P23)))</formula>
    </cfRule>
    <cfRule type="containsText" dxfId="440" priority="636" operator="containsText" text="ALTA">
      <formula>NOT(ISERROR(SEARCH("ALTA",P23)))</formula>
    </cfRule>
    <cfRule type="containsText" dxfId="439" priority="637" operator="containsText" text="MODERADA">
      <formula>NOT(ISERROR(SEARCH("MODERADA",P23)))</formula>
    </cfRule>
    <cfRule type="containsText" dxfId="438" priority="638" operator="containsText" text="BAJA">
      <formula>NOT(ISERROR(SEARCH("BAJA",P23)))</formula>
    </cfRule>
    <cfRule type="colorScale" priority="639">
      <colorScale>
        <cfvo type="num" val="1"/>
        <cfvo type="num" val="2"/>
        <cfvo type="num" val="5"/>
        <color rgb="FFF8696B"/>
        <color rgb="FFFFEB84"/>
        <color rgb="FF63BE7B"/>
      </colorScale>
    </cfRule>
    <cfRule type="colorScale" priority="640">
      <colorScale>
        <cfvo type="min"/>
        <cfvo type="percentile" val="50"/>
        <cfvo type="max"/>
        <color rgb="FFF8696B"/>
        <color rgb="FFFFEB84"/>
        <color rgb="FF63BE7B"/>
      </colorScale>
    </cfRule>
  </conditionalFormatting>
  <conditionalFormatting sqref="P23">
    <cfRule type="containsText" dxfId="437" priority="641" operator="containsText" text="ALTA">
      <formula>NOT(ISERROR(SEARCH("ALTA",P23)))</formula>
    </cfRule>
    <cfRule type="containsText" dxfId="436" priority="642" operator="containsText" text="EXTREMA">
      <formula>NOT(ISERROR(SEARCH("EXTREMA",P23)))</formula>
    </cfRule>
    <cfRule type="containsText" dxfId="435" priority="643" operator="containsText" text="ALTA">
      <formula>NOT(ISERROR(SEARCH("ALTA",P23)))</formula>
    </cfRule>
    <cfRule type="containsText" dxfId="434" priority="644" operator="containsText" text="MODERADA">
      <formula>NOT(ISERROR(SEARCH("MODERADA",P23)))</formula>
    </cfRule>
    <cfRule type="containsText" dxfId="433" priority="645" operator="containsText" text="BAJA">
      <formula>NOT(ISERROR(SEARCH("BAJA",P23)))</formula>
    </cfRule>
    <cfRule type="colorScale" priority="646">
      <colorScale>
        <cfvo type="num" val="1"/>
        <cfvo type="num" val="2"/>
        <cfvo type="num" val="5"/>
        <color rgb="FFF8696B"/>
        <color rgb="FFFFEB84"/>
        <color rgb="FF63BE7B"/>
      </colorScale>
    </cfRule>
    <cfRule type="colorScale" priority="647">
      <colorScale>
        <cfvo type="min"/>
        <cfvo type="percentile" val="50"/>
        <cfvo type="max"/>
        <color rgb="FFF8696B"/>
        <color rgb="FFFFEB84"/>
        <color rgb="FF63BE7B"/>
      </colorScale>
    </cfRule>
  </conditionalFormatting>
  <conditionalFormatting sqref="P25">
    <cfRule type="containsText" dxfId="432" priority="620" operator="containsText" text="ALTA">
      <formula>NOT(ISERROR(SEARCH("ALTA",P25)))</formula>
    </cfRule>
    <cfRule type="containsText" dxfId="431" priority="621" operator="containsText" text="EXTREMA">
      <formula>NOT(ISERROR(SEARCH("EXTREMA",P25)))</formula>
    </cfRule>
    <cfRule type="containsText" dxfId="430" priority="622" operator="containsText" text="ALTA">
      <formula>NOT(ISERROR(SEARCH("ALTA",P25)))</formula>
    </cfRule>
    <cfRule type="containsText" dxfId="429" priority="623" operator="containsText" text="MODERADA">
      <formula>NOT(ISERROR(SEARCH("MODERADA",P25)))</formula>
    </cfRule>
    <cfRule type="containsText" dxfId="428" priority="624" operator="containsText" text="BAJA">
      <formula>NOT(ISERROR(SEARCH("BAJA",P25)))</formula>
    </cfRule>
    <cfRule type="colorScale" priority="625">
      <colorScale>
        <cfvo type="num" val="1"/>
        <cfvo type="num" val="2"/>
        <cfvo type="num" val="5"/>
        <color rgb="FFF8696B"/>
        <color rgb="FFFFEB84"/>
        <color rgb="FF63BE7B"/>
      </colorScale>
    </cfRule>
    <cfRule type="colorScale" priority="626">
      <colorScale>
        <cfvo type="min"/>
        <cfvo type="percentile" val="50"/>
        <cfvo type="max"/>
        <color rgb="FFF8696B"/>
        <color rgb="FFFFEB84"/>
        <color rgb="FF63BE7B"/>
      </colorScale>
    </cfRule>
  </conditionalFormatting>
  <conditionalFormatting sqref="P25">
    <cfRule type="containsText" dxfId="427" priority="627" operator="containsText" text="ALTA">
      <formula>NOT(ISERROR(SEARCH("ALTA",P25)))</formula>
    </cfRule>
    <cfRule type="containsText" dxfId="426" priority="628" operator="containsText" text="EXTREMA">
      <formula>NOT(ISERROR(SEARCH("EXTREMA",P25)))</formula>
    </cfRule>
    <cfRule type="containsText" dxfId="425" priority="629" operator="containsText" text="ALTA">
      <formula>NOT(ISERROR(SEARCH("ALTA",P25)))</formula>
    </cfRule>
    <cfRule type="containsText" dxfId="424" priority="630" operator="containsText" text="MODERADA">
      <formula>NOT(ISERROR(SEARCH("MODERADA",P25)))</formula>
    </cfRule>
    <cfRule type="containsText" dxfId="423" priority="631" operator="containsText" text="BAJA">
      <formula>NOT(ISERROR(SEARCH("BAJA",P25)))</formula>
    </cfRule>
    <cfRule type="colorScale" priority="632">
      <colorScale>
        <cfvo type="num" val="1"/>
        <cfvo type="num" val="2"/>
        <cfvo type="num" val="5"/>
        <color rgb="FFF8696B"/>
        <color rgb="FFFFEB84"/>
        <color rgb="FF63BE7B"/>
      </colorScale>
    </cfRule>
    <cfRule type="colorScale" priority="633">
      <colorScale>
        <cfvo type="min"/>
        <cfvo type="percentile" val="50"/>
        <cfvo type="max"/>
        <color rgb="FFF8696B"/>
        <color rgb="FFFFEB84"/>
        <color rgb="FF63BE7B"/>
      </colorScale>
    </cfRule>
  </conditionalFormatting>
  <conditionalFormatting sqref="AI18">
    <cfRule type="containsText" dxfId="422" priority="606" operator="containsText" text="ALTA">
      <formula>NOT(ISERROR(SEARCH("ALTA",AI18)))</formula>
    </cfRule>
    <cfRule type="containsText" dxfId="421" priority="607" operator="containsText" text="EXTREMA">
      <formula>NOT(ISERROR(SEARCH("EXTREMA",AI18)))</formula>
    </cfRule>
    <cfRule type="containsText" dxfId="420" priority="608" operator="containsText" text="ALTA">
      <formula>NOT(ISERROR(SEARCH("ALTA",AI18)))</formula>
    </cfRule>
    <cfRule type="containsText" dxfId="419" priority="609" operator="containsText" text="MODERADA">
      <formula>NOT(ISERROR(SEARCH("MODERADA",AI18)))</formula>
    </cfRule>
    <cfRule type="containsText" dxfId="418" priority="610" operator="containsText" text="BAJA">
      <formula>NOT(ISERROR(SEARCH("BAJA",AI18)))</formula>
    </cfRule>
    <cfRule type="colorScale" priority="611">
      <colorScale>
        <cfvo type="num" val="1"/>
        <cfvo type="num" val="2"/>
        <cfvo type="num" val="5"/>
        <color rgb="FFF8696B"/>
        <color rgb="FFFFEB84"/>
        <color rgb="FF63BE7B"/>
      </colorScale>
    </cfRule>
    <cfRule type="colorScale" priority="612">
      <colorScale>
        <cfvo type="min"/>
        <cfvo type="percentile" val="50"/>
        <cfvo type="max"/>
        <color rgb="FFF8696B"/>
        <color rgb="FFFFEB84"/>
        <color rgb="FF63BE7B"/>
      </colorScale>
    </cfRule>
  </conditionalFormatting>
  <conditionalFormatting sqref="AI18">
    <cfRule type="containsText" dxfId="417" priority="613" operator="containsText" text="ALTA">
      <formula>NOT(ISERROR(SEARCH("ALTA",AI18)))</formula>
    </cfRule>
    <cfRule type="containsText" dxfId="416" priority="614" operator="containsText" text="EXTREMA">
      <formula>NOT(ISERROR(SEARCH("EXTREMA",AI18)))</formula>
    </cfRule>
    <cfRule type="containsText" dxfId="415" priority="615" operator="containsText" text="ALTA">
      <formula>NOT(ISERROR(SEARCH("ALTA",AI18)))</formula>
    </cfRule>
    <cfRule type="containsText" dxfId="414" priority="616" operator="containsText" text="MODERADA">
      <formula>NOT(ISERROR(SEARCH("MODERADA",AI18)))</formula>
    </cfRule>
    <cfRule type="containsText" dxfId="413" priority="617" operator="containsText" text="BAJA">
      <formula>NOT(ISERROR(SEARCH("BAJA",AI18)))</formula>
    </cfRule>
    <cfRule type="colorScale" priority="618">
      <colorScale>
        <cfvo type="num" val="1"/>
        <cfvo type="num" val="2"/>
        <cfvo type="num" val="5"/>
        <color rgb="FFF8696B"/>
        <color rgb="FFFFEB84"/>
        <color rgb="FF63BE7B"/>
      </colorScale>
    </cfRule>
    <cfRule type="colorScale" priority="619">
      <colorScale>
        <cfvo type="min"/>
        <cfvo type="percentile" val="50"/>
        <cfvo type="max"/>
        <color rgb="FFF8696B"/>
        <color rgb="FFFFEB84"/>
        <color rgb="FF63BE7B"/>
      </colorScale>
    </cfRule>
  </conditionalFormatting>
  <conditionalFormatting sqref="AI20">
    <cfRule type="containsText" dxfId="412" priority="592" operator="containsText" text="ALTA">
      <formula>NOT(ISERROR(SEARCH("ALTA",AI20)))</formula>
    </cfRule>
    <cfRule type="containsText" dxfId="411" priority="593" operator="containsText" text="EXTREMA">
      <formula>NOT(ISERROR(SEARCH("EXTREMA",AI20)))</formula>
    </cfRule>
    <cfRule type="containsText" dxfId="410" priority="594" operator="containsText" text="ALTA">
      <formula>NOT(ISERROR(SEARCH("ALTA",AI20)))</formula>
    </cfRule>
    <cfRule type="containsText" dxfId="409" priority="595" operator="containsText" text="MODERADA">
      <formula>NOT(ISERROR(SEARCH("MODERADA",AI20)))</formula>
    </cfRule>
    <cfRule type="containsText" dxfId="408" priority="596" operator="containsText" text="BAJA">
      <formula>NOT(ISERROR(SEARCH("BAJA",AI20)))</formula>
    </cfRule>
    <cfRule type="colorScale" priority="597">
      <colorScale>
        <cfvo type="num" val="1"/>
        <cfvo type="num" val="2"/>
        <cfvo type="num" val="5"/>
        <color rgb="FFF8696B"/>
        <color rgb="FFFFEB84"/>
        <color rgb="FF63BE7B"/>
      </colorScale>
    </cfRule>
    <cfRule type="colorScale" priority="598">
      <colorScale>
        <cfvo type="min"/>
        <cfvo type="percentile" val="50"/>
        <cfvo type="max"/>
        <color rgb="FFF8696B"/>
        <color rgb="FFFFEB84"/>
        <color rgb="FF63BE7B"/>
      </colorScale>
    </cfRule>
  </conditionalFormatting>
  <conditionalFormatting sqref="AI20">
    <cfRule type="containsText" dxfId="407" priority="599" operator="containsText" text="ALTA">
      <formula>NOT(ISERROR(SEARCH("ALTA",AI20)))</formula>
    </cfRule>
    <cfRule type="containsText" dxfId="406" priority="600" operator="containsText" text="EXTREMA">
      <formula>NOT(ISERROR(SEARCH("EXTREMA",AI20)))</formula>
    </cfRule>
    <cfRule type="containsText" dxfId="405" priority="601" operator="containsText" text="ALTA">
      <formula>NOT(ISERROR(SEARCH("ALTA",AI20)))</formula>
    </cfRule>
    <cfRule type="containsText" dxfId="404" priority="602" operator="containsText" text="MODERADA">
      <formula>NOT(ISERROR(SEARCH("MODERADA",AI20)))</formula>
    </cfRule>
    <cfRule type="containsText" dxfId="403" priority="603" operator="containsText" text="BAJA">
      <formula>NOT(ISERROR(SEARCH("BAJA",AI20)))</formula>
    </cfRule>
    <cfRule type="colorScale" priority="604">
      <colorScale>
        <cfvo type="num" val="1"/>
        <cfvo type="num" val="2"/>
        <cfvo type="num" val="5"/>
        <color rgb="FFF8696B"/>
        <color rgb="FFFFEB84"/>
        <color rgb="FF63BE7B"/>
      </colorScale>
    </cfRule>
    <cfRule type="colorScale" priority="605">
      <colorScale>
        <cfvo type="min"/>
        <cfvo type="percentile" val="50"/>
        <cfvo type="max"/>
        <color rgb="FFF8696B"/>
        <color rgb="FFFFEB84"/>
        <color rgb="FF63BE7B"/>
      </colorScale>
    </cfRule>
  </conditionalFormatting>
  <conditionalFormatting sqref="AI21">
    <cfRule type="containsText" dxfId="402" priority="578" operator="containsText" text="ALTA">
      <formula>NOT(ISERROR(SEARCH("ALTA",AI21)))</formula>
    </cfRule>
    <cfRule type="containsText" dxfId="401" priority="579" operator="containsText" text="EXTREMA">
      <formula>NOT(ISERROR(SEARCH("EXTREMA",AI21)))</formula>
    </cfRule>
    <cfRule type="containsText" dxfId="400" priority="580" operator="containsText" text="ALTA">
      <formula>NOT(ISERROR(SEARCH("ALTA",AI21)))</formula>
    </cfRule>
    <cfRule type="containsText" dxfId="399" priority="581" operator="containsText" text="MODERADA">
      <formula>NOT(ISERROR(SEARCH("MODERADA",AI21)))</formula>
    </cfRule>
    <cfRule type="containsText" dxfId="398" priority="582" operator="containsText" text="BAJA">
      <formula>NOT(ISERROR(SEARCH("BAJA",AI21)))</formula>
    </cfRule>
    <cfRule type="colorScale" priority="583">
      <colorScale>
        <cfvo type="num" val="1"/>
        <cfvo type="num" val="2"/>
        <cfvo type="num" val="5"/>
        <color rgb="FFF8696B"/>
        <color rgb="FFFFEB84"/>
        <color rgb="FF63BE7B"/>
      </colorScale>
    </cfRule>
    <cfRule type="colorScale" priority="584">
      <colorScale>
        <cfvo type="min"/>
        <cfvo type="percentile" val="50"/>
        <cfvo type="max"/>
        <color rgb="FFF8696B"/>
        <color rgb="FFFFEB84"/>
        <color rgb="FF63BE7B"/>
      </colorScale>
    </cfRule>
  </conditionalFormatting>
  <conditionalFormatting sqref="AI21">
    <cfRule type="containsText" dxfId="397" priority="585" operator="containsText" text="ALTA">
      <formula>NOT(ISERROR(SEARCH("ALTA",AI21)))</formula>
    </cfRule>
    <cfRule type="containsText" dxfId="396" priority="586" operator="containsText" text="EXTREMA">
      <formula>NOT(ISERROR(SEARCH("EXTREMA",AI21)))</formula>
    </cfRule>
    <cfRule type="containsText" dxfId="395" priority="587" operator="containsText" text="ALTA">
      <formula>NOT(ISERROR(SEARCH("ALTA",AI21)))</formula>
    </cfRule>
    <cfRule type="containsText" dxfId="394" priority="588" operator="containsText" text="MODERADA">
      <formula>NOT(ISERROR(SEARCH("MODERADA",AI21)))</formula>
    </cfRule>
    <cfRule type="containsText" dxfId="393" priority="589" operator="containsText" text="BAJA">
      <formula>NOT(ISERROR(SEARCH("BAJA",AI21)))</formula>
    </cfRule>
    <cfRule type="colorScale" priority="590">
      <colorScale>
        <cfvo type="num" val="1"/>
        <cfvo type="num" val="2"/>
        <cfvo type="num" val="5"/>
        <color rgb="FFF8696B"/>
        <color rgb="FFFFEB84"/>
        <color rgb="FF63BE7B"/>
      </colorScale>
    </cfRule>
    <cfRule type="colorScale" priority="591">
      <colorScale>
        <cfvo type="min"/>
        <cfvo type="percentile" val="50"/>
        <cfvo type="max"/>
        <color rgb="FFF8696B"/>
        <color rgb="FFFFEB84"/>
        <color rgb="FF63BE7B"/>
      </colorScale>
    </cfRule>
  </conditionalFormatting>
  <conditionalFormatting sqref="AI23">
    <cfRule type="containsText" dxfId="392" priority="564" operator="containsText" text="ALTA">
      <formula>NOT(ISERROR(SEARCH("ALTA",AI23)))</formula>
    </cfRule>
    <cfRule type="containsText" dxfId="391" priority="565" operator="containsText" text="EXTREMA">
      <formula>NOT(ISERROR(SEARCH("EXTREMA",AI23)))</formula>
    </cfRule>
    <cfRule type="containsText" dxfId="390" priority="566" operator="containsText" text="ALTA">
      <formula>NOT(ISERROR(SEARCH("ALTA",AI23)))</formula>
    </cfRule>
    <cfRule type="containsText" dxfId="389" priority="567" operator="containsText" text="MODERADA">
      <formula>NOT(ISERROR(SEARCH("MODERADA",AI23)))</formula>
    </cfRule>
    <cfRule type="containsText" dxfId="388" priority="568" operator="containsText" text="BAJA">
      <formula>NOT(ISERROR(SEARCH("BAJA",AI23)))</formula>
    </cfRule>
    <cfRule type="colorScale" priority="569">
      <colorScale>
        <cfvo type="num" val="1"/>
        <cfvo type="num" val="2"/>
        <cfvo type="num" val="5"/>
        <color rgb="FFF8696B"/>
        <color rgb="FFFFEB84"/>
        <color rgb="FF63BE7B"/>
      </colorScale>
    </cfRule>
    <cfRule type="colorScale" priority="570">
      <colorScale>
        <cfvo type="min"/>
        <cfvo type="percentile" val="50"/>
        <cfvo type="max"/>
        <color rgb="FFF8696B"/>
        <color rgb="FFFFEB84"/>
        <color rgb="FF63BE7B"/>
      </colorScale>
    </cfRule>
  </conditionalFormatting>
  <conditionalFormatting sqref="AI23">
    <cfRule type="containsText" dxfId="387" priority="571" operator="containsText" text="ALTA">
      <formula>NOT(ISERROR(SEARCH("ALTA",AI23)))</formula>
    </cfRule>
    <cfRule type="containsText" dxfId="386" priority="572" operator="containsText" text="EXTREMA">
      <formula>NOT(ISERROR(SEARCH("EXTREMA",AI23)))</formula>
    </cfRule>
    <cfRule type="containsText" dxfId="385" priority="573" operator="containsText" text="ALTA">
      <formula>NOT(ISERROR(SEARCH("ALTA",AI23)))</formula>
    </cfRule>
    <cfRule type="containsText" dxfId="384" priority="574" operator="containsText" text="MODERADA">
      <formula>NOT(ISERROR(SEARCH("MODERADA",AI23)))</formula>
    </cfRule>
    <cfRule type="containsText" dxfId="383" priority="575" operator="containsText" text="BAJA">
      <formula>NOT(ISERROR(SEARCH("BAJA",AI23)))</formula>
    </cfRule>
    <cfRule type="colorScale" priority="576">
      <colorScale>
        <cfvo type="num" val="1"/>
        <cfvo type="num" val="2"/>
        <cfvo type="num" val="5"/>
        <color rgb="FFF8696B"/>
        <color rgb="FFFFEB84"/>
        <color rgb="FF63BE7B"/>
      </colorScale>
    </cfRule>
    <cfRule type="colorScale" priority="577">
      <colorScale>
        <cfvo type="min"/>
        <cfvo type="percentile" val="50"/>
        <cfvo type="max"/>
        <color rgb="FFF8696B"/>
        <color rgb="FFFFEB84"/>
        <color rgb="FF63BE7B"/>
      </colorScale>
    </cfRule>
  </conditionalFormatting>
  <conditionalFormatting sqref="AI25">
    <cfRule type="containsText" dxfId="382" priority="550" operator="containsText" text="ALTA">
      <formula>NOT(ISERROR(SEARCH("ALTA",AI25)))</formula>
    </cfRule>
    <cfRule type="containsText" dxfId="381" priority="551" operator="containsText" text="EXTREMA">
      <formula>NOT(ISERROR(SEARCH("EXTREMA",AI25)))</formula>
    </cfRule>
    <cfRule type="containsText" dxfId="380" priority="552" operator="containsText" text="ALTA">
      <formula>NOT(ISERROR(SEARCH("ALTA",AI25)))</formula>
    </cfRule>
    <cfRule type="containsText" dxfId="379" priority="553" operator="containsText" text="MODERADA">
      <formula>NOT(ISERROR(SEARCH("MODERADA",AI25)))</formula>
    </cfRule>
    <cfRule type="containsText" dxfId="378" priority="554" operator="containsText" text="BAJA">
      <formula>NOT(ISERROR(SEARCH("BAJA",AI25)))</formula>
    </cfRule>
    <cfRule type="colorScale" priority="555">
      <colorScale>
        <cfvo type="num" val="1"/>
        <cfvo type="num" val="2"/>
        <cfvo type="num" val="5"/>
        <color rgb="FFF8696B"/>
        <color rgb="FFFFEB84"/>
        <color rgb="FF63BE7B"/>
      </colorScale>
    </cfRule>
    <cfRule type="colorScale" priority="556">
      <colorScale>
        <cfvo type="min"/>
        <cfvo type="percentile" val="50"/>
        <cfvo type="max"/>
        <color rgb="FFF8696B"/>
        <color rgb="FFFFEB84"/>
        <color rgb="FF63BE7B"/>
      </colorScale>
    </cfRule>
  </conditionalFormatting>
  <conditionalFormatting sqref="AI25">
    <cfRule type="containsText" dxfId="377" priority="557" operator="containsText" text="ALTA">
      <formula>NOT(ISERROR(SEARCH("ALTA",AI25)))</formula>
    </cfRule>
    <cfRule type="containsText" dxfId="376" priority="558" operator="containsText" text="EXTREMA">
      <formula>NOT(ISERROR(SEARCH("EXTREMA",AI25)))</formula>
    </cfRule>
    <cfRule type="containsText" dxfId="375" priority="559" operator="containsText" text="ALTA">
      <formula>NOT(ISERROR(SEARCH("ALTA",AI25)))</formula>
    </cfRule>
    <cfRule type="containsText" dxfId="374" priority="560" operator="containsText" text="MODERADA">
      <formula>NOT(ISERROR(SEARCH("MODERADA",AI25)))</formula>
    </cfRule>
    <cfRule type="containsText" dxfId="373" priority="561" operator="containsText" text="BAJA">
      <formula>NOT(ISERROR(SEARCH("BAJA",AI25)))</formula>
    </cfRule>
    <cfRule type="colorScale" priority="562">
      <colorScale>
        <cfvo type="num" val="1"/>
        <cfvo type="num" val="2"/>
        <cfvo type="num" val="5"/>
        <color rgb="FFF8696B"/>
        <color rgb="FFFFEB84"/>
        <color rgb="FF63BE7B"/>
      </colorScale>
    </cfRule>
    <cfRule type="colorScale" priority="563">
      <colorScale>
        <cfvo type="min"/>
        <cfvo type="percentile" val="50"/>
        <cfvo type="max"/>
        <color rgb="FFF8696B"/>
        <color rgb="FFFFEB84"/>
        <color rgb="FF63BE7B"/>
      </colorScale>
    </cfRule>
  </conditionalFormatting>
  <conditionalFormatting sqref="P27">
    <cfRule type="containsText" dxfId="372" priority="536" operator="containsText" text="ALTA">
      <formula>NOT(ISERROR(SEARCH("ALTA",P27)))</formula>
    </cfRule>
    <cfRule type="containsText" dxfId="371" priority="537" operator="containsText" text="EXTREMA">
      <formula>NOT(ISERROR(SEARCH("EXTREMA",P27)))</formula>
    </cfRule>
    <cfRule type="containsText" dxfId="370" priority="538" operator="containsText" text="ALTA">
      <formula>NOT(ISERROR(SEARCH("ALTA",P27)))</formula>
    </cfRule>
    <cfRule type="containsText" dxfId="369" priority="539" operator="containsText" text="MODERADA">
      <formula>NOT(ISERROR(SEARCH("MODERADA",P27)))</formula>
    </cfRule>
    <cfRule type="containsText" dxfId="368" priority="540" operator="containsText" text="BAJA">
      <formula>NOT(ISERROR(SEARCH("BAJA",P27)))</formula>
    </cfRule>
    <cfRule type="colorScale" priority="541">
      <colorScale>
        <cfvo type="num" val="1"/>
        <cfvo type="num" val="2"/>
        <cfvo type="num" val="5"/>
        <color rgb="FFF8696B"/>
        <color rgb="FFFFEB84"/>
        <color rgb="FF63BE7B"/>
      </colorScale>
    </cfRule>
    <cfRule type="colorScale" priority="542">
      <colorScale>
        <cfvo type="min"/>
        <cfvo type="percentile" val="50"/>
        <cfvo type="max"/>
        <color rgb="FFF8696B"/>
        <color rgb="FFFFEB84"/>
        <color rgb="FF63BE7B"/>
      </colorScale>
    </cfRule>
  </conditionalFormatting>
  <conditionalFormatting sqref="P27">
    <cfRule type="containsText" dxfId="367" priority="543" operator="containsText" text="ALTA">
      <formula>NOT(ISERROR(SEARCH("ALTA",P27)))</formula>
    </cfRule>
    <cfRule type="containsText" dxfId="366" priority="544" operator="containsText" text="EXTREMA">
      <formula>NOT(ISERROR(SEARCH("EXTREMA",P27)))</formula>
    </cfRule>
    <cfRule type="containsText" dxfId="365" priority="545" operator="containsText" text="ALTA">
      <formula>NOT(ISERROR(SEARCH("ALTA",P27)))</formula>
    </cfRule>
    <cfRule type="containsText" dxfId="364" priority="546" operator="containsText" text="MODERADA">
      <formula>NOT(ISERROR(SEARCH("MODERADA",P27)))</formula>
    </cfRule>
    <cfRule type="containsText" dxfId="363" priority="547" operator="containsText" text="BAJA">
      <formula>NOT(ISERROR(SEARCH("BAJA",P27)))</formula>
    </cfRule>
    <cfRule type="colorScale" priority="548">
      <colorScale>
        <cfvo type="num" val="1"/>
        <cfvo type="num" val="2"/>
        <cfvo type="num" val="5"/>
        <color rgb="FFF8696B"/>
        <color rgb="FFFFEB84"/>
        <color rgb="FF63BE7B"/>
      </colorScale>
    </cfRule>
    <cfRule type="colorScale" priority="549">
      <colorScale>
        <cfvo type="min"/>
        <cfvo type="percentile" val="50"/>
        <cfvo type="max"/>
        <color rgb="FFF8696B"/>
        <color rgb="FFFFEB84"/>
        <color rgb="FF63BE7B"/>
      </colorScale>
    </cfRule>
  </conditionalFormatting>
  <conditionalFormatting sqref="P31">
    <cfRule type="containsText" dxfId="362" priority="522" operator="containsText" text="ALTA">
      <formula>NOT(ISERROR(SEARCH("ALTA",P31)))</formula>
    </cfRule>
    <cfRule type="containsText" dxfId="361" priority="523" operator="containsText" text="EXTREMA">
      <formula>NOT(ISERROR(SEARCH("EXTREMA",P31)))</formula>
    </cfRule>
    <cfRule type="containsText" dxfId="360" priority="524" operator="containsText" text="ALTA">
      <formula>NOT(ISERROR(SEARCH("ALTA",P31)))</formula>
    </cfRule>
    <cfRule type="containsText" dxfId="359" priority="525" operator="containsText" text="MODERADA">
      <formula>NOT(ISERROR(SEARCH("MODERADA",P31)))</formula>
    </cfRule>
    <cfRule type="containsText" dxfId="358" priority="526" operator="containsText" text="BAJA">
      <formula>NOT(ISERROR(SEARCH("BAJA",P31)))</formula>
    </cfRule>
    <cfRule type="colorScale" priority="527">
      <colorScale>
        <cfvo type="num" val="1"/>
        <cfvo type="num" val="2"/>
        <cfvo type="num" val="5"/>
        <color rgb="FFF8696B"/>
        <color rgb="FFFFEB84"/>
        <color rgb="FF63BE7B"/>
      </colorScale>
    </cfRule>
    <cfRule type="colorScale" priority="528">
      <colorScale>
        <cfvo type="min"/>
        <cfvo type="percentile" val="50"/>
        <cfvo type="max"/>
        <color rgb="FFF8696B"/>
        <color rgb="FFFFEB84"/>
        <color rgb="FF63BE7B"/>
      </colorScale>
    </cfRule>
  </conditionalFormatting>
  <conditionalFormatting sqref="P31">
    <cfRule type="containsText" dxfId="357" priority="529" operator="containsText" text="ALTA">
      <formula>NOT(ISERROR(SEARCH("ALTA",P31)))</formula>
    </cfRule>
    <cfRule type="containsText" dxfId="356" priority="530" operator="containsText" text="EXTREMA">
      <formula>NOT(ISERROR(SEARCH("EXTREMA",P31)))</formula>
    </cfRule>
    <cfRule type="containsText" dxfId="355" priority="531" operator="containsText" text="ALTA">
      <formula>NOT(ISERROR(SEARCH("ALTA",P31)))</formula>
    </cfRule>
    <cfRule type="containsText" dxfId="354" priority="532" operator="containsText" text="MODERADA">
      <formula>NOT(ISERROR(SEARCH("MODERADA",P31)))</formula>
    </cfRule>
    <cfRule type="containsText" dxfId="353" priority="533" operator="containsText" text="BAJA">
      <formula>NOT(ISERROR(SEARCH("BAJA",P31)))</formula>
    </cfRule>
    <cfRule type="colorScale" priority="534">
      <colorScale>
        <cfvo type="num" val="1"/>
        <cfvo type="num" val="2"/>
        <cfvo type="num" val="5"/>
        <color rgb="FFF8696B"/>
        <color rgb="FFFFEB84"/>
        <color rgb="FF63BE7B"/>
      </colorScale>
    </cfRule>
    <cfRule type="colorScale" priority="535">
      <colorScale>
        <cfvo type="min"/>
        <cfvo type="percentile" val="50"/>
        <cfvo type="max"/>
        <color rgb="FFF8696B"/>
        <color rgb="FFFFEB84"/>
        <color rgb="FF63BE7B"/>
      </colorScale>
    </cfRule>
  </conditionalFormatting>
  <conditionalFormatting sqref="P34">
    <cfRule type="containsText" dxfId="352" priority="508" operator="containsText" text="ALTA">
      <formula>NOT(ISERROR(SEARCH("ALTA",P34)))</formula>
    </cfRule>
    <cfRule type="containsText" dxfId="351" priority="509" operator="containsText" text="EXTREMA">
      <formula>NOT(ISERROR(SEARCH("EXTREMA",P34)))</formula>
    </cfRule>
    <cfRule type="containsText" dxfId="350" priority="510" operator="containsText" text="ALTA">
      <formula>NOT(ISERROR(SEARCH("ALTA",P34)))</formula>
    </cfRule>
    <cfRule type="containsText" dxfId="349" priority="511" operator="containsText" text="MODERADA">
      <formula>NOT(ISERROR(SEARCH("MODERADA",P34)))</formula>
    </cfRule>
    <cfRule type="containsText" dxfId="348" priority="512" operator="containsText" text="BAJA">
      <formula>NOT(ISERROR(SEARCH("BAJA",P34)))</formula>
    </cfRule>
    <cfRule type="colorScale" priority="513">
      <colorScale>
        <cfvo type="num" val="1"/>
        <cfvo type="num" val="2"/>
        <cfvo type="num" val="5"/>
        <color rgb="FFF8696B"/>
        <color rgb="FFFFEB84"/>
        <color rgb="FF63BE7B"/>
      </colorScale>
    </cfRule>
    <cfRule type="colorScale" priority="514">
      <colorScale>
        <cfvo type="min"/>
        <cfvo type="percentile" val="50"/>
        <cfvo type="max"/>
        <color rgb="FFF8696B"/>
        <color rgb="FFFFEB84"/>
        <color rgb="FF63BE7B"/>
      </colorScale>
    </cfRule>
  </conditionalFormatting>
  <conditionalFormatting sqref="P34">
    <cfRule type="containsText" dxfId="347" priority="515" operator="containsText" text="ALTA">
      <formula>NOT(ISERROR(SEARCH("ALTA",P34)))</formula>
    </cfRule>
    <cfRule type="containsText" dxfId="346" priority="516" operator="containsText" text="EXTREMA">
      <formula>NOT(ISERROR(SEARCH("EXTREMA",P34)))</formula>
    </cfRule>
    <cfRule type="containsText" dxfId="345" priority="517" operator="containsText" text="ALTA">
      <formula>NOT(ISERROR(SEARCH("ALTA",P34)))</formula>
    </cfRule>
    <cfRule type="containsText" dxfId="344" priority="518" operator="containsText" text="MODERADA">
      <formula>NOT(ISERROR(SEARCH("MODERADA",P34)))</formula>
    </cfRule>
    <cfRule type="containsText" dxfId="343" priority="519" operator="containsText" text="BAJA">
      <formula>NOT(ISERROR(SEARCH("BAJA",P34)))</formula>
    </cfRule>
    <cfRule type="colorScale" priority="520">
      <colorScale>
        <cfvo type="num" val="1"/>
        <cfvo type="num" val="2"/>
        <cfvo type="num" val="5"/>
        <color rgb="FFF8696B"/>
        <color rgb="FFFFEB84"/>
        <color rgb="FF63BE7B"/>
      </colorScale>
    </cfRule>
    <cfRule type="colorScale" priority="521">
      <colorScale>
        <cfvo type="min"/>
        <cfvo type="percentile" val="50"/>
        <cfvo type="max"/>
        <color rgb="FFF8696B"/>
        <color rgb="FFFFEB84"/>
        <color rgb="FF63BE7B"/>
      </colorScale>
    </cfRule>
  </conditionalFormatting>
  <conditionalFormatting sqref="AI27">
    <cfRule type="containsText" dxfId="342" priority="494" operator="containsText" text="ALTA">
      <formula>NOT(ISERROR(SEARCH("ALTA",AI27)))</formula>
    </cfRule>
    <cfRule type="containsText" dxfId="341" priority="495" operator="containsText" text="EXTREMA">
      <formula>NOT(ISERROR(SEARCH("EXTREMA",AI27)))</formula>
    </cfRule>
    <cfRule type="containsText" dxfId="340" priority="496" operator="containsText" text="ALTA">
      <formula>NOT(ISERROR(SEARCH("ALTA",AI27)))</formula>
    </cfRule>
    <cfRule type="containsText" dxfId="339" priority="497" operator="containsText" text="MODERADA">
      <formula>NOT(ISERROR(SEARCH("MODERADA",AI27)))</formula>
    </cfRule>
    <cfRule type="containsText" dxfId="338" priority="498" operator="containsText" text="BAJA">
      <formula>NOT(ISERROR(SEARCH("BAJA",AI27)))</formula>
    </cfRule>
    <cfRule type="colorScale" priority="499">
      <colorScale>
        <cfvo type="num" val="1"/>
        <cfvo type="num" val="2"/>
        <cfvo type="num" val="5"/>
        <color rgb="FFF8696B"/>
        <color rgb="FFFFEB84"/>
        <color rgb="FF63BE7B"/>
      </colorScale>
    </cfRule>
    <cfRule type="colorScale" priority="500">
      <colorScale>
        <cfvo type="min"/>
        <cfvo type="percentile" val="50"/>
        <cfvo type="max"/>
        <color rgb="FFF8696B"/>
        <color rgb="FFFFEB84"/>
        <color rgb="FF63BE7B"/>
      </colorScale>
    </cfRule>
  </conditionalFormatting>
  <conditionalFormatting sqref="AI27">
    <cfRule type="containsText" dxfId="337" priority="501" operator="containsText" text="ALTA">
      <formula>NOT(ISERROR(SEARCH("ALTA",AI27)))</formula>
    </cfRule>
    <cfRule type="containsText" dxfId="336" priority="502" operator="containsText" text="EXTREMA">
      <formula>NOT(ISERROR(SEARCH("EXTREMA",AI27)))</formula>
    </cfRule>
    <cfRule type="containsText" dxfId="335" priority="503" operator="containsText" text="ALTA">
      <formula>NOT(ISERROR(SEARCH("ALTA",AI27)))</formula>
    </cfRule>
    <cfRule type="containsText" dxfId="334" priority="504" operator="containsText" text="MODERADA">
      <formula>NOT(ISERROR(SEARCH("MODERADA",AI27)))</formula>
    </cfRule>
    <cfRule type="containsText" dxfId="333" priority="505" operator="containsText" text="BAJA">
      <formula>NOT(ISERROR(SEARCH("BAJA",AI27)))</formula>
    </cfRule>
    <cfRule type="colorScale" priority="506">
      <colorScale>
        <cfvo type="num" val="1"/>
        <cfvo type="num" val="2"/>
        <cfvo type="num" val="5"/>
        <color rgb="FFF8696B"/>
        <color rgb="FFFFEB84"/>
        <color rgb="FF63BE7B"/>
      </colorScale>
    </cfRule>
    <cfRule type="colorScale" priority="507">
      <colorScale>
        <cfvo type="min"/>
        <cfvo type="percentile" val="50"/>
        <cfvo type="max"/>
        <color rgb="FFF8696B"/>
        <color rgb="FFFFEB84"/>
        <color rgb="FF63BE7B"/>
      </colorScale>
    </cfRule>
  </conditionalFormatting>
  <conditionalFormatting sqref="AI31">
    <cfRule type="containsText" dxfId="332" priority="480" operator="containsText" text="ALTA">
      <formula>NOT(ISERROR(SEARCH("ALTA",AI31)))</formula>
    </cfRule>
    <cfRule type="containsText" dxfId="331" priority="481" operator="containsText" text="EXTREMA">
      <formula>NOT(ISERROR(SEARCH("EXTREMA",AI31)))</formula>
    </cfRule>
    <cfRule type="containsText" dxfId="330" priority="482" operator="containsText" text="ALTA">
      <formula>NOT(ISERROR(SEARCH("ALTA",AI31)))</formula>
    </cfRule>
    <cfRule type="containsText" dxfId="329" priority="483" operator="containsText" text="MODERADA">
      <formula>NOT(ISERROR(SEARCH("MODERADA",AI31)))</formula>
    </cfRule>
    <cfRule type="containsText" dxfId="328" priority="484" operator="containsText" text="BAJA">
      <formula>NOT(ISERROR(SEARCH("BAJA",AI31)))</formula>
    </cfRule>
    <cfRule type="colorScale" priority="485">
      <colorScale>
        <cfvo type="num" val="1"/>
        <cfvo type="num" val="2"/>
        <cfvo type="num" val="5"/>
        <color rgb="FFF8696B"/>
        <color rgb="FFFFEB84"/>
        <color rgb="FF63BE7B"/>
      </colorScale>
    </cfRule>
    <cfRule type="colorScale" priority="486">
      <colorScale>
        <cfvo type="min"/>
        <cfvo type="percentile" val="50"/>
        <cfvo type="max"/>
        <color rgb="FFF8696B"/>
        <color rgb="FFFFEB84"/>
        <color rgb="FF63BE7B"/>
      </colorScale>
    </cfRule>
  </conditionalFormatting>
  <conditionalFormatting sqref="AI31">
    <cfRule type="containsText" dxfId="327" priority="487" operator="containsText" text="ALTA">
      <formula>NOT(ISERROR(SEARCH("ALTA",AI31)))</formula>
    </cfRule>
    <cfRule type="containsText" dxfId="326" priority="488" operator="containsText" text="EXTREMA">
      <formula>NOT(ISERROR(SEARCH("EXTREMA",AI31)))</formula>
    </cfRule>
    <cfRule type="containsText" dxfId="325" priority="489" operator="containsText" text="ALTA">
      <formula>NOT(ISERROR(SEARCH("ALTA",AI31)))</formula>
    </cfRule>
    <cfRule type="containsText" dxfId="324" priority="490" operator="containsText" text="MODERADA">
      <formula>NOT(ISERROR(SEARCH("MODERADA",AI31)))</formula>
    </cfRule>
    <cfRule type="containsText" dxfId="323" priority="491" operator="containsText" text="BAJA">
      <formula>NOT(ISERROR(SEARCH("BAJA",AI31)))</formula>
    </cfRule>
    <cfRule type="colorScale" priority="492">
      <colorScale>
        <cfvo type="num" val="1"/>
        <cfvo type="num" val="2"/>
        <cfvo type="num" val="5"/>
        <color rgb="FFF8696B"/>
        <color rgb="FFFFEB84"/>
        <color rgb="FF63BE7B"/>
      </colorScale>
    </cfRule>
    <cfRule type="colorScale" priority="493">
      <colorScale>
        <cfvo type="min"/>
        <cfvo type="percentile" val="50"/>
        <cfvo type="max"/>
        <color rgb="FFF8696B"/>
        <color rgb="FFFFEB84"/>
        <color rgb="FF63BE7B"/>
      </colorScale>
    </cfRule>
  </conditionalFormatting>
  <conditionalFormatting sqref="AI34 AI36">
    <cfRule type="containsText" dxfId="322" priority="466" operator="containsText" text="ALTA">
      <formula>NOT(ISERROR(SEARCH("ALTA",AI34)))</formula>
    </cfRule>
    <cfRule type="containsText" dxfId="321" priority="467" operator="containsText" text="EXTREMA">
      <formula>NOT(ISERROR(SEARCH("EXTREMA",AI34)))</formula>
    </cfRule>
    <cfRule type="containsText" dxfId="320" priority="468" operator="containsText" text="ALTA">
      <formula>NOT(ISERROR(SEARCH("ALTA",AI34)))</formula>
    </cfRule>
    <cfRule type="containsText" dxfId="319" priority="469" operator="containsText" text="MODERADA">
      <formula>NOT(ISERROR(SEARCH("MODERADA",AI34)))</formula>
    </cfRule>
    <cfRule type="containsText" dxfId="318" priority="470" operator="containsText" text="BAJA">
      <formula>NOT(ISERROR(SEARCH("BAJA",AI34)))</formula>
    </cfRule>
    <cfRule type="colorScale" priority="471">
      <colorScale>
        <cfvo type="num" val="1"/>
        <cfvo type="num" val="2"/>
        <cfvo type="num" val="5"/>
        <color rgb="FFF8696B"/>
        <color rgb="FFFFEB84"/>
        <color rgb="FF63BE7B"/>
      </colorScale>
    </cfRule>
    <cfRule type="colorScale" priority="472">
      <colorScale>
        <cfvo type="min"/>
        <cfvo type="percentile" val="50"/>
        <cfvo type="max"/>
        <color rgb="FFF8696B"/>
        <color rgb="FFFFEB84"/>
        <color rgb="FF63BE7B"/>
      </colorScale>
    </cfRule>
  </conditionalFormatting>
  <conditionalFormatting sqref="AI34 AI36">
    <cfRule type="containsText" dxfId="317" priority="473" operator="containsText" text="ALTA">
      <formula>NOT(ISERROR(SEARCH("ALTA",AI34)))</formula>
    </cfRule>
    <cfRule type="containsText" dxfId="316" priority="474" operator="containsText" text="EXTREMA">
      <formula>NOT(ISERROR(SEARCH("EXTREMA",AI34)))</formula>
    </cfRule>
    <cfRule type="containsText" dxfId="315" priority="475" operator="containsText" text="ALTA">
      <formula>NOT(ISERROR(SEARCH("ALTA",AI34)))</formula>
    </cfRule>
    <cfRule type="containsText" dxfId="314" priority="476" operator="containsText" text="MODERADA">
      <formula>NOT(ISERROR(SEARCH("MODERADA",AI34)))</formula>
    </cfRule>
    <cfRule type="containsText" dxfId="313" priority="477" operator="containsText" text="BAJA">
      <formula>NOT(ISERROR(SEARCH("BAJA",AI34)))</formula>
    </cfRule>
    <cfRule type="colorScale" priority="478">
      <colorScale>
        <cfvo type="num" val="1"/>
        <cfvo type="num" val="2"/>
        <cfvo type="num" val="5"/>
        <color rgb="FFF8696B"/>
        <color rgb="FFFFEB84"/>
        <color rgb="FF63BE7B"/>
      </colorScale>
    </cfRule>
    <cfRule type="colorScale" priority="479">
      <colorScale>
        <cfvo type="min"/>
        <cfvo type="percentile" val="50"/>
        <cfvo type="max"/>
        <color rgb="FFF8696B"/>
        <color rgb="FFFFEB84"/>
        <color rgb="FF63BE7B"/>
      </colorScale>
    </cfRule>
  </conditionalFormatting>
  <conditionalFormatting sqref="P43:P54 P38:P41">
    <cfRule type="containsText" dxfId="312" priority="438" operator="containsText" text="ALTA">
      <formula>NOT(ISERROR(SEARCH("ALTA",P38)))</formula>
    </cfRule>
    <cfRule type="containsText" dxfId="311" priority="439" operator="containsText" text="EXTREMA">
      <formula>NOT(ISERROR(SEARCH("EXTREMA",P38)))</formula>
    </cfRule>
    <cfRule type="containsText" dxfId="310" priority="440" operator="containsText" text="ALTA">
      <formula>NOT(ISERROR(SEARCH("ALTA",P38)))</formula>
    </cfRule>
    <cfRule type="containsText" dxfId="309" priority="441" operator="containsText" text="MODERADA">
      <formula>NOT(ISERROR(SEARCH("MODERADA",P38)))</formula>
    </cfRule>
    <cfRule type="containsText" dxfId="308" priority="442" operator="containsText" text="BAJA">
      <formula>NOT(ISERROR(SEARCH("BAJA",P38)))</formula>
    </cfRule>
    <cfRule type="colorScale" priority="443">
      <colorScale>
        <cfvo type="num" val="1"/>
        <cfvo type="num" val="2"/>
        <cfvo type="num" val="5"/>
        <color rgb="FFF8696B"/>
        <color rgb="FFFFEB84"/>
        <color rgb="FF63BE7B"/>
      </colorScale>
    </cfRule>
    <cfRule type="colorScale" priority="444">
      <colorScale>
        <cfvo type="min"/>
        <cfvo type="percentile" val="50"/>
        <cfvo type="max"/>
        <color rgb="FFF8696B"/>
        <color rgb="FFFFEB84"/>
        <color rgb="FF63BE7B"/>
      </colorScale>
    </cfRule>
  </conditionalFormatting>
  <conditionalFormatting sqref="P43:P54 P38:P41">
    <cfRule type="containsText" dxfId="307" priority="445" operator="containsText" text="ALTA">
      <formula>NOT(ISERROR(SEARCH("ALTA",P38)))</formula>
    </cfRule>
    <cfRule type="containsText" dxfId="306" priority="446" operator="containsText" text="EXTREMA">
      <formula>NOT(ISERROR(SEARCH("EXTREMA",P38)))</formula>
    </cfRule>
    <cfRule type="containsText" dxfId="305" priority="447" operator="containsText" text="ALTA">
      <formula>NOT(ISERROR(SEARCH("ALTA",P38)))</formula>
    </cfRule>
    <cfRule type="containsText" dxfId="304" priority="448" operator="containsText" text="MODERADA">
      <formula>NOT(ISERROR(SEARCH("MODERADA",P38)))</formula>
    </cfRule>
    <cfRule type="containsText" dxfId="303" priority="449" operator="containsText" text="BAJA">
      <formula>NOT(ISERROR(SEARCH("BAJA",P38)))</formula>
    </cfRule>
    <cfRule type="colorScale" priority="450">
      <colorScale>
        <cfvo type="num" val="1"/>
        <cfvo type="num" val="2"/>
        <cfvo type="num" val="5"/>
        <color rgb="FFF8696B"/>
        <color rgb="FFFFEB84"/>
        <color rgb="FF63BE7B"/>
      </colorScale>
    </cfRule>
    <cfRule type="colorScale" priority="451">
      <colorScale>
        <cfvo type="min"/>
        <cfvo type="percentile" val="50"/>
        <cfvo type="max"/>
        <color rgb="FFF8696B"/>
        <color rgb="FFFFEB84"/>
        <color rgb="FF63BE7B"/>
      </colorScale>
    </cfRule>
  </conditionalFormatting>
  <conditionalFormatting sqref="AI38:AI41 AI43:AI54">
    <cfRule type="containsText" dxfId="302" priority="452" operator="containsText" text="ALTA">
      <formula>NOT(ISERROR(SEARCH("ALTA",AI38)))</formula>
    </cfRule>
    <cfRule type="containsText" dxfId="301" priority="453" operator="containsText" text="EXTREMA">
      <formula>NOT(ISERROR(SEARCH("EXTREMA",AI38)))</formula>
    </cfRule>
    <cfRule type="containsText" dxfId="300" priority="454" operator="containsText" text="ALTA">
      <formula>NOT(ISERROR(SEARCH("ALTA",AI38)))</formula>
    </cfRule>
    <cfRule type="containsText" dxfId="299" priority="455" operator="containsText" text="MODERADA">
      <formula>NOT(ISERROR(SEARCH("MODERADA",AI38)))</formula>
    </cfRule>
    <cfRule type="containsText" dxfId="298" priority="456" operator="containsText" text="BAJA">
      <formula>NOT(ISERROR(SEARCH("BAJA",AI38)))</formula>
    </cfRule>
    <cfRule type="colorScale" priority="457">
      <colorScale>
        <cfvo type="num" val="1"/>
        <cfvo type="num" val="2"/>
        <cfvo type="num" val="5"/>
        <color rgb="FFF8696B"/>
        <color rgb="FFFFEB84"/>
        <color rgb="FF63BE7B"/>
      </colorScale>
    </cfRule>
    <cfRule type="colorScale" priority="458">
      <colorScale>
        <cfvo type="min"/>
        <cfvo type="percentile" val="50"/>
        <cfvo type="max"/>
        <color rgb="FFF8696B"/>
        <color rgb="FFFFEB84"/>
        <color rgb="FF63BE7B"/>
      </colorScale>
    </cfRule>
  </conditionalFormatting>
  <conditionalFormatting sqref="AI38:AI41 AI43:AI54">
    <cfRule type="containsText" dxfId="297" priority="459" operator="containsText" text="ALTA">
      <formula>NOT(ISERROR(SEARCH("ALTA",AI38)))</formula>
    </cfRule>
    <cfRule type="containsText" dxfId="296" priority="460" operator="containsText" text="EXTREMA">
      <formula>NOT(ISERROR(SEARCH("EXTREMA",AI38)))</formula>
    </cfRule>
    <cfRule type="containsText" dxfId="295" priority="461" operator="containsText" text="ALTA">
      <formula>NOT(ISERROR(SEARCH("ALTA",AI38)))</formula>
    </cfRule>
    <cfRule type="containsText" dxfId="294" priority="462" operator="containsText" text="MODERADA">
      <formula>NOT(ISERROR(SEARCH("MODERADA",AI38)))</formula>
    </cfRule>
    <cfRule type="containsText" dxfId="293" priority="463" operator="containsText" text="BAJA">
      <formula>NOT(ISERROR(SEARCH("BAJA",AI38)))</formula>
    </cfRule>
    <cfRule type="colorScale" priority="464">
      <colorScale>
        <cfvo type="num" val="1"/>
        <cfvo type="num" val="2"/>
        <cfvo type="num" val="5"/>
        <color rgb="FFF8696B"/>
        <color rgb="FFFFEB84"/>
        <color rgb="FF63BE7B"/>
      </colorScale>
    </cfRule>
    <cfRule type="colorScale" priority="465">
      <colorScale>
        <cfvo type="min"/>
        <cfvo type="percentile" val="50"/>
        <cfvo type="max"/>
        <color rgb="FFF8696B"/>
        <color rgb="FFFFEB84"/>
        <color rgb="FF63BE7B"/>
      </colorScale>
    </cfRule>
  </conditionalFormatting>
  <conditionalFormatting sqref="P55:P57">
    <cfRule type="containsText" dxfId="292" priority="396" operator="containsText" text="ALTA">
      <formula>NOT(ISERROR(SEARCH("ALTA",P55)))</formula>
    </cfRule>
    <cfRule type="containsText" dxfId="291" priority="397" operator="containsText" text="EXTREMA">
      <formula>NOT(ISERROR(SEARCH("EXTREMA",P55)))</formula>
    </cfRule>
    <cfRule type="containsText" dxfId="290" priority="398" operator="containsText" text="ALTA">
      <formula>NOT(ISERROR(SEARCH("ALTA",P55)))</formula>
    </cfRule>
    <cfRule type="containsText" dxfId="289" priority="399" operator="containsText" text="MODERADA">
      <formula>NOT(ISERROR(SEARCH("MODERADA",P55)))</formula>
    </cfRule>
    <cfRule type="containsText" dxfId="288" priority="400" operator="containsText" text="BAJA">
      <formula>NOT(ISERROR(SEARCH("BAJA",P55)))</formula>
    </cfRule>
    <cfRule type="colorScale" priority="401">
      <colorScale>
        <cfvo type="num" val="1"/>
        <cfvo type="num" val="2"/>
        <cfvo type="num" val="5"/>
        <color rgb="FFF8696B"/>
        <color rgb="FFFFEB84"/>
        <color rgb="FF63BE7B"/>
      </colorScale>
    </cfRule>
    <cfRule type="colorScale" priority="402">
      <colorScale>
        <cfvo type="min"/>
        <cfvo type="percentile" val="50"/>
        <cfvo type="max"/>
        <color rgb="FFF8696B"/>
        <color rgb="FFFFEB84"/>
        <color rgb="FF63BE7B"/>
      </colorScale>
    </cfRule>
  </conditionalFormatting>
  <conditionalFormatting sqref="P55:P57">
    <cfRule type="containsText" dxfId="287" priority="403" operator="containsText" text="ALTA">
      <formula>NOT(ISERROR(SEARCH("ALTA",P55)))</formula>
    </cfRule>
    <cfRule type="containsText" dxfId="286" priority="404" operator="containsText" text="EXTREMA">
      <formula>NOT(ISERROR(SEARCH("EXTREMA",P55)))</formula>
    </cfRule>
    <cfRule type="containsText" dxfId="285" priority="405" operator="containsText" text="ALTA">
      <formula>NOT(ISERROR(SEARCH("ALTA",P55)))</formula>
    </cfRule>
    <cfRule type="containsText" dxfId="284" priority="406" operator="containsText" text="MODERADA">
      <formula>NOT(ISERROR(SEARCH("MODERADA",P55)))</formula>
    </cfRule>
    <cfRule type="containsText" dxfId="283" priority="407" operator="containsText" text="BAJA">
      <formula>NOT(ISERROR(SEARCH("BAJA",P55)))</formula>
    </cfRule>
    <cfRule type="colorScale" priority="408">
      <colorScale>
        <cfvo type="num" val="1"/>
        <cfvo type="num" val="2"/>
        <cfvo type="num" val="5"/>
        <color rgb="FFF8696B"/>
        <color rgb="FFFFEB84"/>
        <color rgb="FF63BE7B"/>
      </colorScale>
    </cfRule>
    <cfRule type="colorScale" priority="409">
      <colorScale>
        <cfvo type="min"/>
        <cfvo type="percentile" val="50"/>
        <cfvo type="max"/>
        <color rgb="FFF8696B"/>
        <color rgb="FFFFEB84"/>
        <color rgb="FF63BE7B"/>
      </colorScale>
    </cfRule>
  </conditionalFormatting>
  <conditionalFormatting sqref="AI55:AI57">
    <cfRule type="containsText" dxfId="282" priority="382" operator="containsText" text="ALTA">
      <formula>NOT(ISERROR(SEARCH("ALTA",AI55)))</formula>
    </cfRule>
    <cfRule type="containsText" dxfId="281" priority="383" operator="containsText" text="EXTREMA">
      <formula>NOT(ISERROR(SEARCH("EXTREMA",AI55)))</formula>
    </cfRule>
    <cfRule type="containsText" dxfId="280" priority="384" operator="containsText" text="ALTA">
      <formula>NOT(ISERROR(SEARCH("ALTA",AI55)))</formula>
    </cfRule>
    <cfRule type="containsText" dxfId="279" priority="385" operator="containsText" text="MODERADA">
      <formula>NOT(ISERROR(SEARCH("MODERADA",AI55)))</formula>
    </cfRule>
    <cfRule type="containsText" dxfId="278" priority="386" operator="containsText" text="BAJA">
      <formula>NOT(ISERROR(SEARCH("BAJA",AI55)))</formula>
    </cfRule>
    <cfRule type="colorScale" priority="387">
      <colorScale>
        <cfvo type="num" val="1"/>
        <cfvo type="num" val="2"/>
        <cfvo type="num" val="5"/>
        <color rgb="FFF8696B"/>
        <color rgb="FFFFEB84"/>
        <color rgb="FF63BE7B"/>
      </colorScale>
    </cfRule>
    <cfRule type="colorScale" priority="388">
      <colorScale>
        <cfvo type="min"/>
        <cfvo type="percentile" val="50"/>
        <cfvo type="max"/>
        <color rgb="FFF8696B"/>
        <color rgb="FFFFEB84"/>
        <color rgb="FF63BE7B"/>
      </colorScale>
    </cfRule>
  </conditionalFormatting>
  <conditionalFormatting sqref="AI55:AI57">
    <cfRule type="containsText" dxfId="277" priority="389" operator="containsText" text="ALTA">
      <formula>NOT(ISERROR(SEARCH("ALTA",AI55)))</formula>
    </cfRule>
    <cfRule type="containsText" dxfId="276" priority="390" operator="containsText" text="EXTREMA">
      <formula>NOT(ISERROR(SEARCH("EXTREMA",AI55)))</formula>
    </cfRule>
    <cfRule type="containsText" dxfId="275" priority="391" operator="containsText" text="ALTA">
      <formula>NOT(ISERROR(SEARCH("ALTA",AI55)))</formula>
    </cfRule>
    <cfRule type="containsText" dxfId="274" priority="392" operator="containsText" text="MODERADA">
      <formula>NOT(ISERROR(SEARCH("MODERADA",AI55)))</formula>
    </cfRule>
    <cfRule type="containsText" dxfId="273" priority="393" operator="containsText" text="BAJA">
      <formula>NOT(ISERROR(SEARCH("BAJA",AI55)))</formula>
    </cfRule>
    <cfRule type="colorScale" priority="394">
      <colorScale>
        <cfvo type="num" val="1"/>
        <cfvo type="num" val="2"/>
        <cfvo type="num" val="5"/>
        <color rgb="FFF8696B"/>
        <color rgb="FFFFEB84"/>
        <color rgb="FF63BE7B"/>
      </colorScale>
    </cfRule>
    <cfRule type="colorScale" priority="395">
      <colorScale>
        <cfvo type="min"/>
        <cfvo type="percentile" val="50"/>
        <cfvo type="max"/>
        <color rgb="FFF8696B"/>
        <color rgb="FFFFEB84"/>
        <color rgb="FF63BE7B"/>
      </colorScale>
    </cfRule>
  </conditionalFormatting>
  <conditionalFormatting sqref="P58:P59">
    <cfRule type="containsText" dxfId="272" priority="354" operator="containsText" text="ALTA">
      <formula>NOT(ISERROR(SEARCH("ALTA",P58)))</formula>
    </cfRule>
    <cfRule type="containsText" dxfId="271" priority="355" operator="containsText" text="EXTREMA">
      <formula>NOT(ISERROR(SEARCH("EXTREMA",P58)))</formula>
    </cfRule>
    <cfRule type="containsText" dxfId="270" priority="356" operator="containsText" text="ALTA">
      <formula>NOT(ISERROR(SEARCH("ALTA",P58)))</formula>
    </cfRule>
    <cfRule type="containsText" dxfId="269" priority="357" operator="containsText" text="MODERADA">
      <formula>NOT(ISERROR(SEARCH("MODERADA",P58)))</formula>
    </cfRule>
    <cfRule type="containsText" dxfId="268" priority="358" operator="containsText" text="BAJA">
      <formula>NOT(ISERROR(SEARCH("BAJA",P58)))</formula>
    </cfRule>
    <cfRule type="colorScale" priority="359">
      <colorScale>
        <cfvo type="num" val="1"/>
        <cfvo type="num" val="2"/>
        <cfvo type="num" val="5"/>
        <color rgb="FFF8696B"/>
        <color rgb="FFFFEB84"/>
        <color rgb="FF63BE7B"/>
      </colorScale>
    </cfRule>
    <cfRule type="colorScale" priority="360">
      <colorScale>
        <cfvo type="min"/>
        <cfvo type="percentile" val="50"/>
        <cfvo type="max"/>
        <color rgb="FFF8696B"/>
        <color rgb="FFFFEB84"/>
        <color rgb="FF63BE7B"/>
      </colorScale>
    </cfRule>
  </conditionalFormatting>
  <conditionalFormatting sqref="P58:P59">
    <cfRule type="containsText" dxfId="267" priority="361" operator="containsText" text="ALTA">
      <formula>NOT(ISERROR(SEARCH("ALTA",P58)))</formula>
    </cfRule>
    <cfRule type="containsText" dxfId="266" priority="362" operator="containsText" text="EXTREMA">
      <formula>NOT(ISERROR(SEARCH("EXTREMA",P58)))</formula>
    </cfRule>
    <cfRule type="containsText" dxfId="265" priority="363" operator="containsText" text="ALTA">
      <formula>NOT(ISERROR(SEARCH("ALTA",P58)))</formula>
    </cfRule>
    <cfRule type="containsText" dxfId="264" priority="364" operator="containsText" text="MODERADA">
      <formula>NOT(ISERROR(SEARCH("MODERADA",P58)))</formula>
    </cfRule>
    <cfRule type="containsText" dxfId="263" priority="365" operator="containsText" text="BAJA">
      <formula>NOT(ISERROR(SEARCH("BAJA",P58)))</formula>
    </cfRule>
    <cfRule type="colorScale" priority="366">
      <colorScale>
        <cfvo type="num" val="1"/>
        <cfvo type="num" val="2"/>
        <cfvo type="num" val="5"/>
        <color rgb="FFF8696B"/>
        <color rgb="FFFFEB84"/>
        <color rgb="FF63BE7B"/>
      </colorScale>
    </cfRule>
    <cfRule type="colorScale" priority="367">
      <colorScale>
        <cfvo type="min"/>
        <cfvo type="percentile" val="50"/>
        <cfvo type="max"/>
        <color rgb="FFF8696B"/>
        <color rgb="FFFFEB84"/>
        <color rgb="FF63BE7B"/>
      </colorScale>
    </cfRule>
  </conditionalFormatting>
  <conditionalFormatting sqref="AI58:AI59">
    <cfRule type="containsText" dxfId="262" priority="368" operator="containsText" text="ALTA">
      <formula>NOT(ISERROR(SEARCH("ALTA",AI58)))</formula>
    </cfRule>
    <cfRule type="containsText" dxfId="261" priority="369" operator="containsText" text="EXTREMA">
      <formula>NOT(ISERROR(SEARCH("EXTREMA",AI58)))</formula>
    </cfRule>
    <cfRule type="containsText" dxfId="260" priority="370" operator="containsText" text="ALTA">
      <formula>NOT(ISERROR(SEARCH("ALTA",AI58)))</formula>
    </cfRule>
    <cfRule type="containsText" dxfId="259" priority="371" operator="containsText" text="MODERADA">
      <formula>NOT(ISERROR(SEARCH("MODERADA",AI58)))</formula>
    </cfRule>
    <cfRule type="containsText" dxfId="258" priority="372" operator="containsText" text="BAJA">
      <formula>NOT(ISERROR(SEARCH("BAJA",AI58)))</formula>
    </cfRule>
    <cfRule type="colorScale" priority="373">
      <colorScale>
        <cfvo type="num" val="1"/>
        <cfvo type="num" val="2"/>
        <cfvo type="num" val="5"/>
        <color rgb="FFF8696B"/>
        <color rgb="FFFFEB84"/>
        <color rgb="FF63BE7B"/>
      </colorScale>
    </cfRule>
    <cfRule type="colorScale" priority="374">
      <colorScale>
        <cfvo type="min"/>
        <cfvo type="percentile" val="50"/>
        <cfvo type="max"/>
        <color rgb="FFF8696B"/>
        <color rgb="FFFFEB84"/>
        <color rgb="FF63BE7B"/>
      </colorScale>
    </cfRule>
  </conditionalFormatting>
  <conditionalFormatting sqref="AI58:AI59">
    <cfRule type="containsText" dxfId="257" priority="375" operator="containsText" text="ALTA">
      <formula>NOT(ISERROR(SEARCH("ALTA",AI58)))</formula>
    </cfRule>
    <cfRule type="containsText" dxfId="256" priority="376" operator="containsText" text="EXTREMA">
      <formula>NOT(ISERROR(SEARCH("EXTREMA",AI58)))</formula>
    </cfRule>
    <cfRule type="containsText" dxfId="255" priority="377" operator="containsText" text="ALTA">
      <formula>NOT(ISERROR(SEARCH("ALTA",AI58)))</formula>
    </cfRule>
    <cfRule type="containsText" dxfId="254" priority="378" operator="containsText" text="MODERADA">
      <formula>NOT(ISERROR(SEARCH("MODERADA",AI58)))</formula>
    </cfRule>
    <cfRule type="containsText" dxfId="253" priority="379" operator="containsText" text="BAJA">
      <formula>NOT(ISERROR(SEARCH("BAJA",AI58)))</formula>
    </cfRule>
    <cfRule type="colorScale" priority="380">
      <colorScale>
        <cfvo type="num" val="1"/>
        <cfvo type="num" val="2"/>
        <cfvo type="num" val="5"/>
        <color rgb="FFF8696B"/>
        <color rgb="FFFFEB84"/>
        <color rgb="FF63BE7B"/>
      </colorScale>
    </cfRule>
    <cfRule type="colorScale" priority="381">
      <colorScale>
        <cfvo type="min"/>
        <cfvo type="percentile" val="50"/>
        <cfvo type="max"/>
        <color rgb="FFF8696B"/>
        <color rgb="FFFFEB84"/>
        <color rgb="FF63BE7B"/>
      </colorScale>
    </cfRule>
  </conditionalFormatting>
  <conditionalFormatting sqref="P60">
    <cfRule type="containsText" dxfId="252" priority="326" operator="containsText" text="ALTA">
      <formula>NOT(ISERROR(SEARCH("ALTA",P60)))</formula>
    </cfRule>
    <cfRule type="containsText" dxfId="251" priority="327" operator="containsText" text="EXTREMA">
      <formula>NOT(ISERROR(SEARCH("EXTREMA",P60)))</formula>
    </cfRule>
    <cfRule type="containsText" dxfId="250" priority="328" operator="containsText" text="ALTA">
      <formula>NOT(ISERROR(SEARCH("ALTA",P60)))</formula>
    </cfRule>
    <cfRule type="containsText" dxfId="249" priority="329" operator="containsText" text="MODERADA">
      <formula>NOT(ISERROR(SEARCH("MODERADA",P60)))</formula>
    </cfRule>
    <cfRule type="containsText" dxfId="248" priority="330" operator="containsText" text="BAJA">
      <formula>NOT(ISERROR(SEARCH("BAJA",P60)))</formula>
    </cfRule>
    <cfRule type="colorScale" priority="331">
      <colorScale>
        <cfvo type="num" val="1"/>
        <cfvo type="num" val="2"/>
        <cfvo type="num" val="5"/>
        <color rgb="FFF8696B"/>
        <color rgb="FFFFEB84"/>
        <color rgb="FF63BE7B"/>
      </colorScale>
    </cfRule>
    <cfRule type="colorScale" priority="332">
      <colorScale>
        <cfvo type="min"/>
        <cfvo type="percentile" val="50"/>
        <cfvo type="max"/>
        <color rgb="FFF8696B"/>
        <color rgb="FFFFEB84"/>
        <color rgb="FF63BE7B"/>
      </colorScale>
    </cfRule>
  </conditionalFormatting>
  <conditionalFormatting sqref="P60">
    <cfRule type="containsText" dxfId="247" priority="333" operator="containsText" text="ALTA">
      <formula>NOT(ISERROR(SEARCH("ALTA",P60)))</formula>
    </cfRule>
    <cfRule type="containsText" dxfId="246" priority="334" operator="containsText" text="EXTREMA">
      <formula>NOT(ISERROR(SEARCH("EXTREMA",P60)))</formula>
    </cfRule>
    <cfRule type="containsText" dxfId="245" priority="335" operator="containsText" text="ALTA">
      <formula>NOT(ISERROR(SEARCH("ALTA",P60)))</formula>
    </cfRule>
    <cfRule type="containsText" dxfId="244" priority="336" operator="containsText" text="MODERADA">
      <formula>NOT(ISERROR(SEARCH("MODERADA",P60)))</formula>
    </cfRule>
    <cfRule type="containsText" dxfId="243" priority="337" operator="containsText" text="BAJA">
      <formula>NOT(ISERROR(SEARCH("BAJA",P60)))</formula>
    </cfRule>
    <cfRule type="colorScale" priority="338">
      <colorScale>
        <cfvo type="num" val="1"/>
        <cfvo type="num" val="2"/>
        <cfvo type="num" val="5"/>
        <color rgb="FFF8696B"/>
        <color rgb="FFFFEB84"/>
        <color rgb="FF63BE7B"/>
      </colorScale>
    </cfRule>
    <cfRule type="colorScale" priority="339">
      <colorScale>
        <cfvo type="min"/>
        <cfvo type="percentile" val="50"/>
        <cfvo type="max"/>
        <color rgb="FFF8696B"/>
        <color rgb="FFFFEB84"/>
        <color rgb="FF63BE7B"/>
      </colorScale>
    </cfRule>
  </conditionalFormatting>
  <conditionalFormatting sqref="AI60">
    <cfRule type="containsText" dxfId="242" priority="340" operator="containsText" text="ALTA">
      <formula>NOT(ISERROR(SEARCH("ALTA",AI60)))</formula>
    </cfRule>
    <cfRule type="containsText" dxfId="241" priority="341" operator="containsText" text="EXTREMA">
      <formula>NOT(ISERROR(SEARCH("EXTREMA",AI60)))</formula>
    </cfRule>
    <cfRule type="containsText" dxfId="240" priority="342" operator="containsText" text="ALTA">
      <formula>NOT(ISERROR(SEARCH("ALTA",AI60)))</formula>
    </cfRule>
    <cfRule type="containsText" dxfId="239" priority="343" operator="containsText" text="MODERADA">
      <formula>NOT(ISERROR(SEARCH("MODERADA",AI60)))</formula>
    </cfRule>
    <cfRule type="containsText" dxfId="238" priority="344" operator="containsText" text="BAJA">
      <formula>NOT(ISERROR(SEARCH("BAJA",AI60)))</formula>
    </cfRule>
    <cfRule type="colorScale" priority="345">
      <colorScale>
        <cfvo type="num" val="1"/>
        <cfvo type="num" val="2"/>
        <cfvo type="num" val="5"/>
        <color rgb="FFF8696B"/>
        <color rgb="FFFFEB84"/>
        <color rgb="FF63BE7B"/>
      </colorScale>
    </cfRule>
    <cfRule type="colorScale" priority="346">
      <colorScale>
        <cfvo type="min"/>
        <cfvo type="percentile" val="50"/>
        <cfvo type="max"/>
        <color rgb="FFF8696B"/>
        <color rgb="FFFFEB84"/>
        <color rgb="FF63BE7B"/>
      </colorScale>
    </cfRule>
  </conditionalFormatting>
  <conditionalFormatting sqref="AI60">
    <cfRule type="containsText" dxfId="237" priority="347" operator="containsText" text="ALTA">
      <formula>NOT(ISERROR(SEARCH("ALTA",AI60)))</formula>
    </cfRule>
    <cfRule type="containsText" dxfId="236" priority="348" operator="containsText" text="EXTREMA">
      <formula>NOT(ISERROR(SEARCH("EXTREMA",AI60)))</formula>
    </cfRule>
    <cfRule type="containsText" dxfId="235" priority="349" operator="containsText" text="ALTA">
      <formula>NOT(ISERROR(SEARCH("ALTA",AI60)))</formula>
    </cfRule>
    <cfRule type="containsText" dxfId="234" priority="350" operator="containsText" text="MODERADA">
      <formula>NOT(ISERROR(SEARCH("MODERADA",AI60)))</formula>
    </cfRule>
    <cfRule type="containsText" dxfId="233" priority="351" operator="containsText" text="BAJA">
      <formula>NOT(ISERROR(SEARCH("BAJA",AI60)))</formula>
    </cfRule>
    <cfRule type="colorScale" priority="352">
      <colorScale>
        <cfvo type="num" val="1"/>
        <cfvo type="num" val="2"/>
        <cfvo type="num" val="5"/>
        <color rgb="FFF8696B"/>
        <color rgb="FFFFEB84"/>
        <color rgb="FF63BE7B"/>
      </colorScale>
    </cfRule>
    <cfRule type="colorScale" priority="353">
      <colorScale>
        <cfvo type="min"/>
        <cfvo type="percentile" val="50"/>
        <cfvo type="max"/>
        <color rgb="FFF8696B"/>
        <color rgb="FFFFEB84"/>
        <color rgb="FF63BE7B"/>
      </colorScale>
    </cfRule>
  </conditionalFormatting>
  <conditionalFormatting sqref="AI61">
    <cfRule type="containsText" dxfId="232" priority="298" operator="containsText" text="ALTA">
      <formula>NOT(ISERROR(SEARCH("ALTA",AI61)))</formula>
    </cfRule>
    <cfRule type="containsText" dxfId="231" priority="299" operator="containsText" text="EXTREMA">
      <formula>NOT(ISERROR(SEARCH("EXTREMA",AI61)))</formula>
    </cfRule>
    <cfRule type="containsText" dxfId="230" priority="300" operator="containsText" text="ALTA">
      <formula>NOT(ISERROR(SEARCH("ALTA",AI61)))</formula>
    </cfRule>
    <cfRule type="containsText" dxfId="229" priority="301" operator="containsText" text="MODERADA">
      <formula>NOT(ISERROR(SEARCH("MODERADA",AI61)))</formula>
    </cfRule>
    <cfRule type="containsText" dxfId="228" priority="302" operator="containsText" text="BAJA">
      <formula>NOT(ISERROR(SEARCH("BAJA",AI61)))</formula>
    </cfRule>
    <cfRule type="colorScale" priority="303">
      <colorScale>
        <cfvo type="num" val="1"/>
        <cfvo type="num" val="2"/>
        <cfvo type="num" val="5"/>
        <color rgb="FFF8696B"/>
        <color rgb="FFFFEB84"/>
        <color rgb="FF63BE7B"/>
      </colorScale>
    </cfRule>
    <cfRule type="colorScale" priority="304">
      <colorScale>
        <cfvo type="min"/>
        <cfvo type="percentile" val="50"/>
        <cfvo type="max"/>
        <color rgb="FFF8696B"/>
        <color rgb="FFFFEB84"/>
        <color rgb="FF63BE7B"/>
      </colorScale>
    </cfRule>
  </conditionalFormatting>
  <conditionalFormatting sqref="AI61">
    <cfRule type="containsText" dxfId="227" priority="305" operator="containsText" text="ALTA">
      <formula>NOT(ISERROR(SEARCH("ALTA",AI61)))</formula>
    </cfRule>
    <cfRule type="containsText" dxfId="226" priority="306" operator="containsText" text="EXTREMA">
      <formula>NOT(ISERROR(SEARCH("EXTREMA",AI61)))</formula>
    </cfRule>
    <cfRule type="containsText" dxfId="225" priority="307" operator="containsText" text="ALTA">
      <formula>NOT(ISERROR(SEARCH("ALTA",AI61)))</formula>
    </cfRule>
    <cfRule type="containsText" dxfId="224" priority="308" operator="containsText" text="MODERADA">
      <formula>NOT(ISERROR(SEARCH("MODERADA",AI61)))</formula>
    </cfRule>
    <cfRule type="containsText" dxfId="223" priority="309" operator="containsText" text="BAJA">
      <formula>NOT(ISERROR(SEARCH("BAJA",AI61)))</formula>
    </cfRule>
    <cfRule type="colorScale" priority="310">
      <colorScale>
        <cfvo type="num" val="1"/>
        <cfvo type="num" val="2"/>
        <cfvo type="num" val="5"/>
        <color rgb="FFF8696B"/>
        <color rgb="FFFFEB84"/>
        <color rgb="FF63BE7B"/>
      </colorScale>
    </cfRule>
    <cfRule type="colorScale" priority="311">
      <colorScale>
        <cfvo type="min"/>
        <cfvo type="percentile" val="50"/>
        <cfvo type="max"/>
        <color rgb="FFF8696B"/>
        <color rgb="FFFFEB84"/>
        <color rgb="FF63BE7B"/>
      </colorScale>
    </cfRule>
  </conditionalFormatting>
  <conditionalFormatting sqref="P61">
    <cfRule type="containsText" dxfId="222" priority="312" operator="containsText" text="ALTA">
      <formula>NOT(ISERROR(SEARCH("ALTA",P61)))</formula>
    </cfRule>
    <cfRule type="containsText" dxfId="221" priority="313" operator="containsText" text="EXTREMA">
      <formula>NOT(ISERROR(SEARCH("EXTREMA",P61)))</formula>
    </cfRule>
    <cfRule type="containsText" dxfId="220" priority="314" operator="containsText" text="ALTA">
      <formula>NOT(ISERROR(SEARCH("ALTA",P61)))</formula>
    </cfRule>
    <cfRule type="containsText" dxfId="219" priority="315" operator="containsText" text="MODERADA">
      <formula>NOT(ISERROR(SEARCH("MODERADA",P61)))</formula>
    </cfRule>
    <cfRule type="containsText" dxfId="218" priority="316" operator="containsText" text="BAJA">
      <formula>NOT(ISERROR(SEARCH("BAJA",P61)))</formula>
    </cfRule>
    <cfRule type="colorScale" priority="317">
      <colorScale>
        <cfvo type="num" val="1"/>
        <cfvo type="num" val="2"/>
        <cfvo type="num" val="5"/>
        <color rgb="FFF8696B"/>
        <color rgb="FFFFEB84"/>
        <color rgb="FF63BE7B"/>
      </colorScale>
    </cfRule>
    <cfRule type="colorScale" priority="318">
      <colorScale>
        <cfvo type="min"/>
        <cfvo type="percentile" val="50"/>
        <cfvo type="max"/>
        <color rgb="FFF8696B"/>
        <color rgb="FFFFEB84"/>
        <color rgb="FF63BE7B"/>
      </colorScale>
    </cfRule>
  </conditionalFormatting>
  <conditionalFormatting sqref="P61">
    <cfRule type="containsText" dxfId="217" priority="319" operator="containsText" text="ALTA">
      <formula>NOT(ISERROR(SEARCH("ALTA",P61)))</formula>
    </cfRule>
    <cfRule type="containsText" dxfId="216" priority="320" operator="containsText" text="EXTREMA">
      <formula>NOT(ISERROR(SEARCH("EXTREMA",P61)))</formula>
    </cfRule>
    <cfRule type="containsText" dxfId="215" priority="321" operator="containsText" text="ALTA">
      <formula>NOT(ISERROR(SEARCH("ALTA",P61)))</formula>
    </cfRule>
    <cfRule type="containsText" dxfId="214" priority="322" operator="containsText" text="MODERADA">
      <formula>NOT(ISERROR(SEARCH("MODERADA",P61)))</formula>
    </cfRule>
    <cfRule type="containsText" dxfId="213" priority="323" operator="containsText" text="BAJA">
      <formula>NOT(ISERROR(SEARCH("BAJA",P61)))</formula>
    </cfRule>
    <cfRule type="colorScale" priority="324">
      <colorScale>
        <cfvo type="num" val="1"/>
        <cfvo type="num" val="2"/>
        <cfvo type="num" val="5"/>
        <color rgb="FFF8696B"/>
        <color rgb="FFFFEB84"/>
        <color rgb="FF63BE7B"/>
      </colorScale>
    </cfRule>
    <cfRule type="colorScale" priority="325">
      <colorScale>
        <cfvo type="min"/>
        <cfvo type="percentile" val="50"/>
        <cfvo type="max"/>
        <color rgb="FFF8696B"/>
        <color rgb="FFFFEB84"/>
        <color rgb="FF63BE7B"/>
      </colorScale>
    </cfRule>
  </conditionalFormatting>
  <conditionalFormatting sqref="P63">
    <cfRule type="containsText" dxfId="212" priority="284" operator="containsText" text="ALTA">
      <formula>NOT(ISERROR(SEARCH("ALTA",P63)))</formula>
    </cfRule>
    <cfRule type="containsText" dxfId="211" priority="285" operator="containsText" text="EXTREMA">
      <formula>NOT(ISERROR(SEARCH("EXTREMA",P63)))</formula>
    </cfRule>
    <cfRule type="containsText" dxfId="210" priority="286" operator="containsText" text="ALTA">
      <formula>NOT(ISERROR(SEARCH("ALTA",P63)))</formula>
    </cfRule>
    <cfRule type="containsText" dxfId="209" priority="287" operator="containsText" text="MODERADA">
      <formula>NOT(ISERROR(SEARCH("MODERADA",P63)))</formula>
    </cfRule>
    <cfRule type="containsText" dxfId="208" priority="288" operator="containsText" text="BAJA">
      <formula>NOT(ISERROR(SEARCH("BAJA",P63)))</formula>
    </cfRule>
    <cfRule type="colorScale" priority="289">
      <colorScale>
        <cfvo type="num" val="1"/>
        <cfvo type="num" val="2"/>
        <cfvo type="num" val="5"/>
        <color rgb="FFF8696B"/>
        <color rgb="FFFFEB84"/>
        <color rgb="FF63BE7B"/>
      </colorScale>
    </cfRule>
    <cfRule type="colorScale" priority="290">
      <colorScale>
        <cfvo type="min"/>
        <cfvo type="percentile" val="50"/>
        <cfvo type="max"/>
        <color rgb="FFF8696B"/>
        <color rgb="FFFFEB84"/>
        <color rgb="FF63BE7B"/>
      </colorScale>
    </cfRule>
  </conditionalFormatting>
  <conditionalFormatting sqref="P63">
    <cfRule type="containsText" dxfId="207" priority="291" operator="containsText" text="ALTA">
      <formula>NOT(ISERROR(SEARCH("ALTA",P63)))</formula>
    </cfRule>
    <cfRule type="containsText" dxfId="206" priority="292" operator="containsText" text="EXTREMA">
      <formula>NOT(ISERROR(SEARCH("EXTREMA",P63)))</formula>
    </cfRule>
    <cfRule type="containsText" dxfId="205" priority="293" operator="containsText" text="ALTA">
      <formula>NOT(ISERROR(SEARCH("ALTA",P63)))</formula>
    </cfRule>
    <cfRule type="containsText" dxfId="204" priority="294" operator="containsText" text="MODERADA">
      <formula>NOT(ISERROR(SEARCH("MODERADA",P63)))</formula>
    </cfRule>
    <cfRule type="containsText" dxfId="203" priority="295" operator="containsText" text="BAJA">
      <formula>NOT(ISERROR(SEARCH("BAJA",P63)))</formula>
    </cfRule>
    <cfRule type="colorScale" priority="296">
      <colorScale>
        <cfvo type="num" val="1"/>
        <cfvo type="num" val="2"/>
        <cfvo type="num" val="5"/>
        <color rgb="FFF8696B"/>
        <color rgb="FFFFEB84"/>
        <color rgb="FF63BE7B"/>
      </colorScale>
    </cfRule>
    <cfRule type="colorScale" priority="297">
      <colorScale>
        <cfvo type="min"/>
        <cfvo type="percentile" val="50"/>
        <cfvo type="max"/>
        <color rgb="FFF8696B"/>
        <color rgb="FFFFEB84"/>
        <color rgb="FF63BE7B"/>
      </colorScale>
    </cfRule>
  </conditionalFormatting>
  <conditionalFormatting sqref="P66">
    <cfRule type="containsText" dxfId="202" priority="270" operator="containsText" text="ALTA">
      <formula>NOT(ISERROR(SEARCH("ALTA",P66)))</formula>
    </cfRule>
    <cfRule type="containsText" dxfId="201" priority="271" operator="containsText" text="EXTREMA">
      <formula>NOT(ISERROR(SEARCH("EXTREMA",P66)))</formula>
    </cfRule>
    <cfRule type="containsText" dxfId="200" priority="272" operator="containsText" text="ALTA">
      <formula>NOT(ISERROR(SEARCH("ALTA",P66)))</formula>
    </cfRule>
    <cfRule type="containsText" dxfId="199" priority="273" operator="containsText" text="MODERADA">
      <formula>NOT(ISERROR(SEARCH("MODERADA",P66)))</formula>
    </cfRule>
    <cfRule type="containsText" dxfId="198" priority="274" operator="containsText" text="BAJA">
      <formula>NOT(ISERROR(SEARCH("BAJA",P66)))</formula>
    </cfRule>
    <cfRule type="colorScale" priority="275">
      <colorScale>
        <cfvo type="num" val="1"/>
        <cfvo type="num" val="2"/>
        <cfvo type="num" val="5"/>
        <color rgb="FFF8696B"/>
        <color rgb="FFFFEB84"/>
        <color rgb="FF63BE7B"/>
      </colorScale>
    </cfRule>
    <cfRule type="colorScale" priority="276">
      <colorScale>
        <cfvo type="min"/>
        <cfvo type="percentile" val="50"/>
        <cfvo type="max"/>
        <color rgb="FFF8696B"/>
        <color rgb="FFFFEB84"/>
        <color rgb="FF63BE7B"/>
      </colorScale>
    </cfRule>
  </conditionalFormatting>
  <conditionalFormatting sqref="P66">
    <cfRule type="containsText" dxfId="197" priority="277" operator="containsText" text="ALTA">
      <formula>NOT(ISERROR(SEARCH("ALTA",P66)))</formula>
    </cfRule>
    <cfRule type="containsText" dxfId="196" priority="278" operator="containsText" text="EXTREMA">
      <formula>NOT(ISERROR(SEARCH("EXTREMA",P66)))</formula>
    </cfRule>
    <cfRule type="containsText" dxfId="195" priority="279" operator="containsText" text="ALTA">
      <formula>NOT(ISERROR(SEARCH("ALTA",P66)))</formula>
    </cfRule>
    <cfRule type="containsText" dxfId="194" priority="280" operator="containsText" text="MODERADA">
      <formula>NOT(ISERROR(SEARCH("MODERADA",P66)))</formula>
    </cfRule>
    <cfRule type="containsText" dxfId="193" priority="281" operator="containsText" text="BAJA">
      <formula>NOT(ISERROR(SEARCH("BAJA",P66)))</formula>
    </cfRule>
    <cfRule type="colorScale" priority="282">
      <colorScale>
        <cfvo type="num" val="1"/>
        <cfvo type="num" val="2"/>
        <cfvo type="num" val="5"/>
        <color rgb="FFF8696B"/>
        <color rgb="FFFFEB84"/>
        <color rgb="FF63BE7B"/>
      </colorScale>
    </cfRule>
    <cfRule type="colorScale" priority="283">
      <colorScale>
        <cfvo type="min"/>
        <cfvo type="percentile" val="50"/>
        <cfvo type="max"/>
        <color rgb="FFF8696B"/>
        <color rgb="FFFFEB84"/>
        <color rgb="FF63BE7B"/>
      </colorScale>
    </cfRule>
  </conditionalFormatting>
  <conditionalFormatting sqref="P68">
    <cfRule type="containsText" dxfId="192" priority="256" operator="containsText" text="ALTA">
      <formula>NOT(ISERROR(SEARCH("ALTA",P68)))</formula>
    </cfRule>
    <cfRule type="containsText" dxfId="191" priority="257" operator="containsText" text="EXTREMA">
      <formula>NOT(ISERROR(SEARCH("EXTREMA",P68)))</formula>
    </cfRule>
    <cfRule type="containsText" dxfId="190" priority="258" operator="containsText" text="ALTA">
      <formula>NOT(ISERROR(SEARCH("ALTA",P68)))</formula>
    </cfRule>
    <cfRule type="containsText" dxfId="189" priority="259" operator="containsText" text="MODERADA">
      <formula>NOT(ISERROR(SEARCH("MODERADA",P68)))</formula>
    </cfRule>
    <cfRule type="containsText" dxfId="188" priority="260" operator="containsText" text="BAJA">
      <formula>NOT(ISERROR(SEARCH("BAJA",P68)))</formula>
    </cfRule>
    <cfRule type="colorScale" priority="261">
      <colorScale>
        <cfvo type="num" val="1"/>
        <cfvo type="num" val="2"/>
        <cfvo type="num" val="5"/>
        <color rgb="FFF8696B"/>
        <color rgb="FFFFEB84"/>
        <color rgb="FF63BE7B"/>
      </colorScale>
    </cfRule>
    <cfRule type="colorScale" priority="262">
      <colorScale>
        <cfvo type="min"/>
        <cfvo type="percentile" val="50"/>
        <cfvo type="max"/>
        <color rgb="FFF8696B"/>
        <color rgb="FFFFEB84"/>
        <color rgb="FF63BE7B"/>
      </colorScale>
    </cfRule>
  </conditionalFormatting>
  <conditionalFormatting sqref="P68">
    <cfRule type="containsText" dxfId="187" priority="263" operator="containsText" text="ALTA">
      <formula>NOT(ISERROR(SEARCH("ALTA",P68)))</formula>
    </cfRule>
    <cfRule type="containsText" dxfId="186" priority="264" operator="containsText" text="EXTREMA">
      <formula>NOT(ISERROR(SEARCH("EXTREMA",P68)))</formula>
    </cfRule>
    <cfRule type="containsText" dxfId="185" priority="265" operator="containsText" text="ALTA">
      <formula>NOT(ISERROR(SEARCH("ALTA",P68)))</formula>
    </cfRule>
    <cfRule type="containsText" dxfId="184" priority="266" operator="containsText" text="MODERADA">
      <formula>NOT(ISERROR(SEARCH("MODERADA",P68)))</formula>
    </cfRule>
    <cfRule type="containsText" dxfId="183" priority="267" operator="containsText" text="BAJA">
      <formula>NOT(ISERROR(SEARCH("BAJA",P68)))</formula>
    </cfRule>
    <cfRule type="colorScale" priority="268">
      <colorScale>
        <cfvo type="num" val="1"/>
        <cfvo type="num" val="2"/>
        <cfvo type="num" val="5"/>
        <color rgb="FFF8696B"/>
        <color rgb="FFFFEB84"/>
        <color rgb="FF63BE7B"/>
      </colorScale>
    </cfRule>
    <cfRule type="colorScale" priority="269">
      <colorScale>
        <cfvo type="min"/>
        <cfvo type="percentile" val="50"/>
        <cfvo type="max"/>
        <color rgb="FFF8696B"/>
        <color rgb="FFFFEB84"/>
        <color rgb="FF63BE7B"/>
      </colorScale>
    </cfRule>
  </conditionalFormatting>
  <conditionalFormatting sqref="AI63">
    <cfRule type="containsText" dxfId="182" priority="242" operator="containsText" text="ALTA">
      <formula>NOT(ISERROR(SEARCH("ALTA",AI63)))</formula>
    </cfRule>
    <cfRule type="containsText" dxfId="181" priority="243" operator="containsText" text="EXTREMA">
      <formula>NOT(ISERROR(SEARCH("EXTREMA",AI63)))</formula>
    </cfRule>
    <cfRule type="containsText" dxfId="180" priority="244" operator="containsText" text="ALTA">
      <formula>NOT(ISERROR(SEARCH("ALTA",AI63)))</formula>
    </cfRule>
    <cfRule type="containsText" dxfId="179" priority="245" operator="containsText" text="MODERADA">
      <formula>NOT(ISERROR(SEARCH("MODERADA",AI63)))</formula>
    </cfRule>
    <cfRule type="containsText" dxfId="178" priority="246" operator="containsText" text="BAJA">
      <formula>NOT(ISERROR(SEARCH("BAJA",AI63)))</formula>
    </cfRule>
    <cfRule type="colorScale" priority="247">
      <colorScale>
        <cfvo type="num" val="1"/>
        <cfvo type="num" val="2"/>
        <cfvo type="num" val="5"/>
        <color rgb="FFF8696B"/>
        <color rgb="FFFFEB84"/>
        <color rgb="FF63BE7B"/>
      </colorScale>
    </cfRule>
    <cfRule type="colorScale" priority="248">
      <colorScale>
        <cfvo type="min"/>
        <cfvo type="percentile" val="50"/>
        <cfvo type="max"/>
        <color rgb="FFF8696B"/>
        <color rgb="FFFFEB84"/>
        <color rgb="FF63BE7B"/>
      </colorScale>
    </cfRule>
  </conditionalFormatting>
  <conditionalFormatting sqref="AI63">
    <cfRule type="containsText" dxfId="177" priority="249" operator="containsText" text="ALTA">
      <formula>NOT(ISERROR(SEARCH("ALTA",AI63)))</formula>
    </cfRule>
    <cfRule type="containsText" dxfId="176" priority="250" operator="containsText" text="EXTREMA">
      <formula>NOT(ISERROR(SEARCH("EXTREMA",AI63)))</formula>
    </cfRule>
    <cfRule type="containsText" dxfId="175" priority="251" operator="containsText" text="ALTA">
      <formula>NOT(ISERROR(SEARCH("ALTA",AI63)))</formula>
    </cfRule>
    <cfRule type="containsText" dxfId="174" priority="252" operator="containsText" text="MODERADA">
      <formula>NOT(ISERROR(SEARCH("MODERADA",AI63)))</formula>
    </cfRule>
    <cfRule type="containsText" dxfId="173" priority="253" operator="containsText" text="BAJA">
      <formula>NOT(ISERROR(SEARCH("BAJA",AI63)))</formula>
    </cfRule>
    <cfRule type="colorScale" priority="254">
      <colorScale>
        <cfvo type="num" val="1"/>
        <cfvo type="num" val="2"/>
        <cfvo type="num" val="5"/>
        <color rgb="FFF8696B"/>
        <color rgb="FFFFEB84"/>
        <color rgb="FF63BE7B"/>
      </colorScale>
    </cfRule>
    <cfRule type="colorScale" priority="255">
      <colorScale>
        <cfvo type="min"/>
        <cfvo type="percentile" val="50"/>
        <cfvo type="max"/>
        <color rgb="FFF8696B"/>
        <color rgb="FFFFEB84"/>
        <color rgb="FF63BE7B"/>
      </colorScale>
    </cfRule>
  </conditionalFormatting>
  <conditionalFormatting sqref="AI66">
    <cfRule type="containsText" dxfId="172" priority="228" operator="containsText" text="ALTA">
      <formula>NOT(ISERROR(SEARCH("ALTA",AI66)))</formula>
    </cfRule>
    <cfRule type="containsText" dxfId="171" priority="229" operator="containsText" text="EXTREMA">
      <formula>NOT(ISERROR(SEARCH("EXTREMA",AI66)))</formula>
    </cfRule>
    <cfRule type="containsText" dxfId="170" priority="230" operator="containsText" text="ALTA">
      <formula>NOT(ISERROR(SEARCH("ALTA",AI66)))</formula>
    </cfRule>
    <cfRule type="containsText" dxfId="169" priority="231" operator="containsText" text="MODERADA">
      <formula>NOT(ISERROR(SEARCH("MODERADA",AI66)))</formula>
    </cfRule>
    <cfRule type="containsText" dxfId="168" priority="232" operator="containsText" text="BAJA">
      <formula>NOT(ISERROR(SEARCH("BAJA",AI66)))</formula>
    </cfRule>
    <cfRule type="colorScale" priority="233">
      <colorScale>
        <cfvo type="num" val="1"/>
        <cfvo type="num" val="2"/>
        <cfvo type="num" val="5"/>
        <color rgb="FFF8696B"/>
        <color rgb="FFFFEB84"/>
        <color rgb="FF63BE7B"/>
      </colorScale>
    </cfRule>
    <cfRule type="colorScale" priority="234">
      <colorScale>
        <cfvo type="min"/>
        <cfvo type="percentile" val="50"/>
        <cfvo type="max"/>
        <color rgb="FFF8696B"/>
        <color rgb="FFFFEB84"/>
        <color rgb="FF63BE7B"/>
      </colorScale>
    </cfRule>
  </conditionalFormatting>
  <conditionalFormatting sqref="AI66">
    <cfRule type="containsText" dxfId="167" priority="235" operator="containsText" text="ALTA">
      <formula>NOT(ISERROR(SEARCH("ALTA",AI66)))</formula>
    </cfRule>
    <cfRule type="containsText" dxfId="166" priority="236" operator="containsText" text="EXTREMA">
      <formula>NOT(ISERROR(SEARCH("EXTREMA",AI66)))</formula>
    </cfRule>
    <cfRule type="containsText" dxfId="165" priority="237" operator="containsText" text="ALTA">
      <formula>NOT(ISERROR(SEARCH("ALTA",AI66)))</formula>
    </cfRule>
    <cfRule type="containsText" dxfId="164" priority="238" operator="containsText" text="MODERADA">
      <formula>NOT(ISERROR(SEARCH("MODERADA",AI66)))</formula>
    </cfRule>
    <cfRule type="containsText" dxfId="163" priority="239" operator="containsText" text="BAJA">
      <formula>NOT(ISERROR(SEARCH("BAJA",AI66)))</formula>
    </cfRule>
    <cfRule type="colorScale" priority="240">
      <colorScale>
        <cfvo type="num" val="1"/>
        <cfvo type="num" val="2"/>
        <cfvo type="num" val="5"/>
        <color rgb="FFF8696B"/>
        <color rgb="FFFFEB84"/>
        <color rgb="FF63BE7B"/>
      </colorScale>
    </cfRule>
    <cfRule type="colorScale" priority="241">
      <colorScale>
        <cfvo type="min"/>
        <cfvo type="percentile" val="50"/>
        <cfvo type="max"/>
        <color rgb="FFF8696B"/>
        <color rgb="FFFFEB84"/>
        <color rgb="FF63BE7B"/>
      </colorScale>
    </cfRule>
  </conditionalFormatting>
  <conditionalFormatting sqref="AI68">
    <cfRule type="containsText" dxfId="162" priority="214" operator="containsText" text="ALTA">
      <formula>NOT(ISERROR(SEARCH("ALTA",AI68)))</formula>
    </cfRule>
    <cfRule type="containsText" dxfId="161" priority="215" operator="containsText" text="EXTREMA">
      <formula>NOT(ISERROR(SEARCH("EXTREMA",AI68)))</formula>
    </cfRule>
    <cfRule type="containsText" dxfId="160" priority="216" operator="containsText" text="ALTA">
      <formula>NOT(ISERROR(SEARCH("ALTA",AI68)))</formula>
    </cfRule>
    <cfRule type="containsText" dxfId="159" priority="217" operator="containsText" text="MODERADA">
      <formula>NOT(ISERROR(SEARCH("MODERADA",AI68)))</formula>
    </cfRule>
    <cfRule type="containsText" dxfId="158" priority="218" operator="containsText" text="BAJA">
      <formula>NOT(ISERROR(SEARCH("BAJA",AI68)))</formula>
    </cfRule>
    <cfRule type="colorScale" priority="219">
      <colorScale>
        <cfvo type="num" val="1"/>
        <cfvo type="num" val="2"/>
        <cfvo type="num" val="5"/>
        <color rgb="FFF8696B"/>
        <color rgb="FFFFEB84"/>
        <color rgb="FF63BE7B"/>
      </colorScale>
    </cfRule>
    <cfRule type="colorScale" priority="220">
      <colorScale>
        <cfvo type="min"/>
        <cfvo type="percentile" val="50"/>
        <cfvo type="max"/>
        <color rgb="FFF8696B"/>
        <color rgb="FFFFEB84"/>
        <color rgb="FF63BE7B"/>
      </colorScale>
    </cfRule>
  </conditionalFormatting>
  <conditionalFormatting sqref="AI68">
    <cfRule type="containsText" dxfId="157" priority="221" operator="containsText" text="ALTA">
      <formula>NOT(ISERROR(SEARCH("ALTA",AI68)))</formula>
    </cfRule>
    <cfRule type="containsText" dxfId="156" priority="222" operator="containsText" text="EXTREMA">
      <formula>NOT(ISERROR(SEARCH("EXTREMA",AI68)))</formula>
    </cfRule>
    <cfRule type="containsText" dxfId="155" priority="223" operator="containsText" text="ALTA">
      <formula>NOT(ISERROR(SEARCH("ALTA",AI68)))</formula>
    </cfRule>
    <cfRule type="containsText" dxfId="154" priority="224" operator="containsText" text="MODERADA">
      <formula>NOT(ISERROR(SEARCH("MODERADA",AI68)))</formula>
    </cfRule>
    <cfRule type="containsText" dxfId="153" priority="225" operator="containsText" text="BAJA">
      <formula>NOT(ISERROR(SEARCH("BAJA",AI68)))</formula>
    </cfRule>
    <cfRule type="colorScale" priority="226">
      <colorScale>
        <cfvo type="num" val="1"/>
        <cfvo type="num" val="2"/>
        <cfvo type="num" val="5"/>
        <color rgb="FFF8696B"/>
        <color rgb="FFFFEB84"/>
        <color rgb="FF63BE7B"/>
      </colorScale>
    </cfRule>
    <cfRule type="colorScale" priority="227">
      <colorScale>
        <cfvo type="min"/>
        <cfvo type="percentile" val="50"/>
        <cfvo type="max"/>
        <color rgb="FFF8696B"/>
        <color rgb="FFFFEB84"/>
        <color rgb="FF63BE7B"/>
      </colorScale>
    </cfRule>
  </conditionalFormatting>
  <conditionalFormatting sqref="P70:P71">
    <cfRule type="containsText" dxfId="152" priority="186" operator="containsText" text="ALTA">
      <formula>NOT(ISERROR(SEARCH("ALTA",P70)))</formula>
    </cfRule>
    <cfRule type="containsText" dxfId="151" priority="187" operator="containsText" text="EXTREMA">
      <formula>NOT(ISERROR(SEARCH("EXTREMA",P70)))</formula>
    </cfRule>
    <cfRule type="containsText" dxfId="150" priority="188" operator="containsText" text="ALTA">
      <formula>NOT(ISERROR(SEARCH("ALTA",P70)))</formula>
    </cfRule>
    <cfRule type="containsText" dxfId="149" priority="189" operator="containsText" text="MODERADA">
      <formula>NOT(ISERROR(SEARCH("MODERADA",P70)))</formula>
    </cfRule>
    <cfRule type="containsText" dxfId="148" priority="190" operator="containsText" text="BAJA">
      <formula>NOT(ISERROR(SEARCH("BAJA",P70)))</formula>
    </cfRule>
    <cfRule type="colorScale" priority="191">
      <colorScale>
        <cfvo type="num" val="1"/>
        <cfvo type="num" val="2"/>
        <cfvo type="num" val="5"/>
        <color rgb="FFF8696B"/>
        <color rgb="FFFFEB84"/>
        <color rgb="FF63BE7B"/>
      </colorScale>
    </cfRule>
    <cfRule type="colorScale" priority="192">
      <colorScale>
        <cfvo type="min"/>
        <cfvo type="percentile" val="50"/>
        <cfvo type="max"/>
        <color rgb="FFF8696B"/>
        <color rgb="FFFFEB84"/>
        <color rgb="FF63BE7B"/>
      </colorScale>
    </cfRule>
  </conditionalFormatting>
  <conditionalFormatting sqref="P70:P71">
    <cfRule type="containsText" dxfId="147" priority="193" operator="containsText" text="ALTA">
      <formula>NOT(ISERROR(SEARCH("ALTA",P70)))</formula>
    </cfRule>
    <cfRule type="containsText" dxfId="146" priority="194" operator="containsText" text="EXTREMA">
      <formula>NOT(ISERROR(SEARCH("EXTREMA",P70)))</formula>
    </cfRule>
    <cfRule type="containsText" dxfId="145" priority="195" operator="containsText" text="ALTA">
      <formula>NOT(ISERROR(SEARCH("ALTA",P70)))</formula>
    </cfRule>
    <cfRule type="containsText" dxfId="144" priority="196" operator="containsText" text="MODERADA">
      <formula>NOT(ISERROR(SEARCH("MODERADA",P70)))</formula>
    </cfRule>
    <cfRule type="containsText" dxfId="143" priority="197" operator="containsText" text="BAJA">
      <formula>NOT(ISERROR(SEARCH("BAJA",P70)))</formula>
    </cfRule>
    <cfRule type="colorScale" priority="198">
      <colorScale>
        <cfvo type="num" val="1"/>
        <cfvo type="num" val="2"/>
        <cfvo type="num" val="5"/>
        <color rgb="FFF8696B"/>
        <color rgb="FFFFEB84"/>
        <color rgb="FF63BE7B"/>
      </colorScale>
    </cfRule>
    <cfRule type="colorScale" priority="199">
      <colorScale>
        <cfvo type="min"/>
        <cfvo type="percentile" val="50"/>
        <cfvo type="max"/>
        <color rgb="FFF8696B"/>
        <color rgb="FFFFEB84"/>
        <color rgb="FF63BE7B"/>
      </colorScale>
    </cfRule>
  </conditionalFormatting>
  <conditionalFormatting sqref="AI70:AI71">
    <cfRule type="containsText" dxfId="142" priority="200" operator="containsText" text="ALTA">
      <formula>NOT(ISERROR(SEARCH("ALTA",AI70)))</formula>
    </cfRule>
    <cfRule type="containsText" dxfId="141" priority="201" operator="containsText" text="EXTREMA">
      <formula>NOT(ISERROR(SEARCH("EXTREMA",AI70)))</formula>
    </cfRule>
    <cfRule type="containsText" dxfId="140" priority="202" operator="containsText" text="ALTA">
      <formula>NOT(ISERROR(SEARCH("ALTA",AI70)))</formula>
    </cfRule>
    <cfRule type="containsText" dxfId="139" priority="203" operator="containsText" text="MODERADA">
      <formula>NOT(ISERROR(SEARCH("MODERADA",AI70)))</formula>
    </cfRule>
    <cfRule type="containsText" dxfId="138" priority="204" operator="containsText" text="BAJA">
      <formula>NOT(ISERROR(SEARCH("BAJA",AI70)))</formula>
    </cfRule>
    <cfRule type="colorScale" priority="205">
      <colorScale>
        <cfvo type="num" val="1"/>
        <cfvo type="num" val="2"/>
        <cfvo type="num" val="5"/>
        <color rgb="FFF8696B"/>
        <color rgb="FFFFEB84"/>
        <color rgb="FF63BE7B"/>
      </colorScale>
    </cfRule>
    <cfRule type="colorScale" priority="206">
      <colorScale>
        <cfvo type="min"/>
        <cfvo type="percentile" val="50"/>
        <cfvo type="max"/>
        <color rgb="FFF8696B"/>
        <color rgb="FFFFEB84"/>
        <color rgb="FF63BE7B"/>
      </colorScale>
    </cfRule>
  </conditionalFormatting>
  <conditionalFormatting sqref="AI70:AI71">
    <cfRule type="containsText" dxfId="137" priority="207" operator="containsText" text="ALTA">
      <formula>NOT(ISERROR(SEARCH("ALTA",AI70)))</formula>
    </cfRule>
    <cfRule type="containsText" dxfId="136" priority="208" operator="containsText" text="EXTREMA">
      <formula>NOT(ISERROR(SEARCH("EXTREMA",AI70)))</formula>
    </cfRule>
    <cfRule type="containsText" dxfId="135" priority="209" operator="containsText" text="ALTA">
      <formula>NOT(ISERROR(SEARCH("ALTA",AI70)))</formula>
    </cfRule>
    <cfRule type="containsText" dxfId="134" priority="210" operator="containsText" text="MODERADA">
      <formula>NOT(ISERROR(SEARCH("MODERADA",AI70)))</formula>
    </cfRule>
    <cfRule type="containsText" dxfId="133" priority="211" operator="containsText" text="BAJA">
      <formula>NOT(ISERROR(SEARCH("BAJA",AI70)))</formula>
    </cfRule>
    <cfRule type="colorScale" priority="212">
      <colorScale>
        <cfvo type="num" val="1"/>
        <cfvo type="num" val="2"/>
        <cfvo type="num" val="5"/>
        <color rgb="FFF8696B"/>
        <color rgb="FFFFEB84"/>
        <color rgb="FF63BE7B"/>
      </colorScale>
    </cfRule>
    <cfRule type="colorScale" priority="213">
      <colorScale>
        <cfvo type="min"/>
        <cfvo type="percentile" val="50"/>
        <cfvo type="max"/>
        <color rgb="FFF8696B"/>
        <color rgb="FFFFEB84"/>
        <color rgb="FF63BE7B"/>
      </colorScale>
    </cfRule>
  </conditionalFormatting>
  <conditionalFormatting sqref="P72">
    <cfRule type="containsText" dxfId="132" priority="172" operator="containsText" text="ALTA">
      <formula>NOT(ISERROR(SEARCH("ALTA",P72)))</formula>
    </cfRule>
    <cfRule type="containsText" dxfId="131" priority="173" operator="containsText" text="EXTREMA">
      <formula>NOT(ISERROR(SEARCH("EXTREMA",P72)))</formula>
    </cfRule>
    <cfRule type="containsText" dxfId="130" priority="174" operator="containsText" text="ALTA">
      <formula>NOT(ISERROR(SEARCH("ALTA",P72)))</formula>
    </cfRule>
    <cfRule type="containsText" dxfId="129" priority="175" operator="containsText" text="MODERADA">
      <formula>NOT(ISERROR(SEARCH("MODERADA",P72)))</formula>
    </cfRule>
    <cfRule type="containsText" dxfId="128" priority="176" operator="containsText" text="BAJA">
      <formula>NOT(ISERROR(SEARCH("BAJA",P72)))</formula>
    </cfRule>
    <cfRule type="colorScale" priority="177">
      <colorScale>
        <cfvo type="num" val="1"/>
        <cfvo type="num" val="2"/>
        <cfvo type="num" val="5"/>
        <color rgb="FFF8696B"/>
        <color rgb="FFFFEB84"/>
        <color rgb="FF63BE7B"/>
      </colorScale>
    </cfRule>
    <cfRule type="colorScale" priority="178">
      <colorScale>
        <cfvo type="min"/>
        <cfvo type="percentile" val="50"/>
        <cfvo type="max"/>
        <color rgb="FFF8696B"/>
        <color rgb="FFFFEB84"/>
        <color rgb="FF63BE7B"/>
      </colorScale>
    </cfRule>
  </conditionalFormatting>
  <conditionalFormatting sqref="P72">
    <cfRule type="containsText" dxfId="127" priority="179" operator="containsText" text="ALTA">
      <formula>NOT(ISERROR(SEARCH("ALTA",P72)))</formula>
    </cfRule>
    <cfRule type="containsText" dxfId="126" priority="180" operator="containsText" text="EXTREMA">
      <formula>NOT(ISERROR(SEARCH("EXTREMA",P72)))</formula>
    </cfRule>
    <cfRule type="containsText" dxfId="125" priority="181" operator="containsText" text="ALTA">
      <formula>NOT(ISERROR(SEARCH("ALTA",P72)))</formula>
    </cfRule>
    <cfRule type="containsText" dxfId="124" priority="182" operator="containsText" text="MODERADA">
      <formula>NOT(ISERROR(SEARCH("MODERADA",P72)))</formula>
    </cfRule>
    <cfRule type="containsText" dxfId="123" priority="183" operator="containsText" text="BAJA">
      <formula>NOT(ISERROR(SEARCH("BAJA",P72)))</formula>
    </cfRule>
    <cfRule type="colorScale" priority="184">
      <colorScale>
        <cfvo type="num" val="1"/>
        <cfvo type="num" val="2"/>
        <cfvo type="num" val="5"/>
        <color rgb="FFF8696B"/>
        <color rgb="FFFFEB84"/>
        <color rgb="FF63BE7B"/>
      </colorScale>
    </cfRule>
    <cfRule type="colorScale" priority="185">
      <colorScale>
        <cfvo type="min"/>
        <cfvo type="percentile" val="50"/>
        <cfvo type="max"/>
        <color rgb="FFF8696B"/>
        <color rgb="FFFFEB84"/>
        <color rgb="FF63BE7B"/>
      </colorScale>
    </cfRule>
  </conditionalFormatting>
  <conditionalFormatting sqref="P73">
    <cfRule type="containsText" dxfId="122" priority="158" operator="containsText" text="ALTA">
      <formula>NOT(ISERROR(SEARCH("ALTA",P73)))</formula>
    </cfRule>
    <cfRule type="containsText" dxfId="121" priority="159" operator="containsText" text="EXTREMA">
      <formula>NOT(ISERROR(SEARCH("EXTREMA",P73)))</formula>
    </cfRule>
    <cfRule type="containsText" dxfId="120" priority="160" operator="containsText" text="ALTA">
      <formula>NOT(ISERROR(SEARCH("ALTA",P73)))</formula>
    </cfRule>
    <cfRule type="containsText" dxfId="119" priority="161" operator="containsText" text="MODERADA">
      <formula>NOT(ISERROR(SEARCH("MODERADA",P73)))</formula>
    </cfRule>
    <cfRule type="containsText" dxfId="118" priority="162" operator="containsText" text="BAJA">
      <formula>NOT(ISERROR(SEARCH("BAJA",P73)))</formula>
    </cfRule>
    <cfRule type="colorScale" priority="163">
      <colorScale>
        <cfvo type="num" val="1"/>
        <cfvo type="num" val="2"/>
        <cfvo type="num" val="5"/>
        <color rgb="FFF8696B"/>
        <color rgb="FFFFEB84"/>
        <color rgb="FF63BE7B"/>
      </colorScale>
    </cfRule>
    <cfRule type="colorScale" priority="164">
      <colorScale>
        <cfvo type="min"/>
        <cfvo type="percentile" val="50"/>
        <cfvo type="max"/>
        <color rgb="FFF8696B"/>
        <color rgb="FFFFEB84"/>
        <color rgb="FF63BE7B"/>
      </colorScale>
    </cfRule>
  </conditionalFormatting>
  <conditionalFormatting sqref="P73">
    <cfRule type="containsText" dxfId="117" priority="165" operator="containsText" text="ALTA">
      <formula>NOT(ISERROR(SEARCH("ALTA",P73)))</formula>
    </cfRule>
    <cfRule type="containsText" dxfId="116" priority="166" operator="containsText" text="EXTREMA">
      <formula>NOT(ISERROR(SEARCH("EXTREMA",P73)))</formula>
    </cfRule>
    <cfRule type="containsText" dxfId="115" priority="167" operator="containsText" text="ALTA">
      <formula>NOT(ISERROR(SEARCH("ALTA",P73)))</formula>
    </cfRule>
    <cfRule type="containsText" dxfId="114" priority="168" operator="containsText" text="MODERADA">
      <formula>NOT(ISERROR(SEARCH("MODERADA",P73)))</formula>
    </cfRule>
    <cfRule type="containsText" dxfId="113" priority="169" operator="containsText" text="BAJA">
      <formula>NOT(ISERROR(SEARCH("BAJA",P73)))</formula>
    </cfRule>
    <cfRule type="colorScale" priority="170">
      <colorScale>
        <cfvo type="num" val="1"/>
        <cfvo type="num" val="2"/>
        <cfvo type="num" val="5"/>
        <color rgb="FFF8696B"/>
        <color rgb="FFFFEB84"/>
        <color rgb="FF63BE7B"/>
      </colorScale>
    </cfRule>
    <cfRule type="colorScale" priority="171">
      <colorScale>
        <cfvo type="min"/>
        <cfvo type="percentile" val="50"/>
        <cfvo type="max"/>
        <color rgb="FFF8696B"/>
        <color rgb="FFFFEB84"/>
        <color rgb="FF63BE7B"/>
      </colorScale>
    </cfRule>
  </conditionalFormatting>
  <conditionalFormatting sqref="P75">
    <cfRule type="containsText" dxfId="112" priority="144" operator="containsText" text="ALTA">
      <formula>NOT(ISERROR(SEARCH("ALTA",P75)))</formula>
    </cfRule>
    <cfRule type="containsText" dxfId="111" priority="145" operator="containsText" text="EXTREMA">
      <formula>NOT(ISERROR(SEARCH("EXTREMA",P75)))</formula>
    </cfRule>
    <cfRule type="containsText" dxfId="110" priority="146" operator="containsText" text="ALTA">
      <formula>NOT(ISERROR(SEARCH("ALTA",P75)))</formula>
    </cfRule>
    <cfRule type="containsText" dxfId="109" priority="147" operator="containsText" text="MODERADA">
      <formula>NOT(ISERROR(SEARCH("MODERADA",P75)))</formula>
    </cfRule>
    <cfRule type="containsText" dxfId="108" priority="148" operator="containsText" text="BAJA">
      <formula>NOT(ISERROR(SEARCH("BAJA",P75)))</formula>
    </cfRule>
    <cfRule type="colorScale" priority="149">
      <colorScale>
        <cfvo type="num" val="1"/>
        <cfvo type="num" val="2"/>
        <cfvo type="num" val="5"/>
        <color rgb="FFF8696B"/>
        <color rgb="FFFFEB84"/>
        <color rgb="FF63BE7B"/>
      </colorScale>
    </cfRule>
    <cfRule type="colorScale" priority="150">
      <colorScale>
        <cfvo type="min"/>
        <cfvo type="percentile" val="50"/>
        <cfvo type="max"/>
        <color rgb="FFF8696B"/>
        <color rgb="FFFFEB84"/>
        <color rgb="FF63BE7B"/>
      </colorScale>
    </cfRule>
  </conditionalFormatting>
  <conditionalFormatting sqref="P75">
    <cfRule type="containsText" dxfId="107" priority="151" operator="containsText" text="ALTA">
      <formula>NOT(ISERROR(SEARCH("ALTA",P75)))</formula>
    </cfRule>
    <cfRule type="containsText" dxfId="106" priority="152" operator="containsText" text="EXTREMA">
      <formula>NOT(ISERROR(SEARCH("EXTREMA",P75)))</formula>
    </cfRule>
    <cfRule type="containsText" dxfId="105" priority="153" operator="containsText" text="ALTA">
      <formula>NOT(ISERROR(SEARCH("ALTA",P75)))</formula>
    </cfRule>
    <cfRule type="containsText" dxfId="104" priority="154" operator="containsText" text="MODERADA">
      <formula>NOT(ISERROR(SEARCH("MODERADA",P75)))</formula>
    </cfRule>
    <cfRule type="containsText" dxfId="103" priority="155" operator="containsText" text="BAJA">
      <formula>NOT(ISERROR(SEARCH("BAJA",P75)))</formula>
    </cfRule>
    <cfRule type="colorScale" priority="156">
      <colorScale>
        <cfvo type="num" val="1"/>
        <cfvo type="num" val="2"/>
        <cfvo type="num" val="5"/>
        <color rgb="FFF8696B"/>
        <color rgb="FFFFEB84"/>
        <color rgb="FF63BE7B"/>
      </colorScale>
    </cfRule>
    <cfRule type="colorScale" priority="157">
      <colorScale>
        <cfvo type="min"/>
        <cfvo type="percentile" val="50"/>
        <cfvo type="max"/>
        <color rgb="FFF8696B"/>
        <color rgb="FFFFEB84"/>
        <color rgb="FF63BE7B"/>
      </colorScale>
    </cfRule>
  </conditionalFormatting>
  <conditionalFormatting sqref="P77">
    <cfRule type="containsText" dxfId="102" priority="130" operator="containsText" text="ALTA">
      <formula>NOT(ISERROR(SEARCH("ALTA",P77)))</formula>
    </cfRule>
    <cfRule type="containsText" dxfId="101" priority="131" operator="containsText" text="EXTREMA">
      <formula>NOT(ISERROR(SEARCH("EXTREMA",P77)))</formula>
    </cfRule>
    <cfRule type="containsText" dxfId="100" priority="132" operator="containsText" text="ALTA">
      <formula>NOT(ISERROR(SEARCH("ALTA",P77)))</formula>
    </cfRule>
    <cfRule type="containsText" dxfId="99" priority="133" operator="containsText" text="MODERADA">
      <formula>NOT(ISERROR(SEARCH("MODERADA",P77)))</formula>
    </cfRule>
    <cfRule type="containsText" dxfId="98" priority="134" operator="containsText" text="BAJA">
      <formula>NOT(ISERROR(SEARCH("BAJA",P77)))</formula>
    </cfRule>
    <cfRule type="colorScale" priority="135">
      <colorScale>
        <cfvo type="num" val="1"/>
        <cfvo type="num" val="2"/>
        <cfvo type="num" val="5"/>
        <color rgb="FFF8696B"/>
        <color rgb="FFFFEB84"/>
        <color rgb="FF63BE7B"/>
      </colorScale>
    </cfRule>
    <cfRule type="colorScale" priority="136">
      <colorScale>
        <cfvo type="min"/>
        <cfvo type="percentile" val="50"/>
        <cfvo type="max"/>
        <color rgb="FFF8696B"/>
        <color rgb="FFFFEB84"/>
        <color rgb="FF63BE7B"/>
      </colorScale>
    </cfRule>
  </conditionalFormatting>
  <conditionalFormatting sqref="P77">
    <cfRule type="containsText" dxfId="97" priority="137" operator="containsText" text="ALTA">
      <formula>NOT(ISERROR(SEARCH("ALTA",P77)))</formula>
    </cfRule>
    <cfRule type="containsText" dxfId="96" priority="138" operator="containsText" text="EXTREMA">
      <formula>NOT(ISERROR(SEARCH("EXTREMA",P77)))</formula>
    </cfRule>
    <cfRule type="containsText" dxfId="95" priority="139" operator="containsText" text="ALTA">
      <formula>NOT(ISERROR(SEARCH("ALTA",P77)))</formula>
    </cfRule>
    <cfRule type="containsText" dxfId="94" priority="140" operator="containsText" text="MODERADA">
      <formula>NOT(ISERROR(SEARCH("MODERADA",P77)))</formula>
    </cfRule>
    <cfRule type="containsText" dxfId="93" priority="141" operator="containsText" text="BAJA">
      <formula>NOT(ISERROR(SEARCH("BAJA",P77)))</formula>
    </cfRule>
    <cfRule type="colorScale" priority="142">
      <colorScale>
        <cfvo type="num" val="1"/>
        <cfvo type="num" val="2"/>
        <cfvo type="num" val="5"/>
        <color rgb="FFF8696B"/>
        <color rgb="FFFFEB84"/>
        <color rgb="FF63BE7B"/>
      </colorScale>
    </cfRule>
    <cfRule type="colorScale" priority="143">
      <colorScale>
        <cfvo type="min"/>
        <cfvo type="percentile" val="50"/>
        <cfvo type="max"/>
        <color rgb="FFF8696B"/>
        <color rgb="FFFFEB84"/>
        <color rgb="FF63BE7B"/>
      </colorScale>
    </cfRule>
  </conditionalFormatting>
  <conditionalFormatting sqref="AI72">
    <cfRule type="containsText" dxfId="92" priority="116" operator="containsText" text="ALTA">
      <formula>NOT(ISERROR(SEARCH("ALTA",AI72)))</formula>
    </cfRule>
    <cfRule type="containsText" dxfId="91" priority="117" operator="containsText" text="EXTREMA">
      <formula>NOT(ISERROR(SEARCH("EXTREMA",AI72)))</formula>
    </cfRule>
    <cfRule type="containsText" dxfId="90" priority="118" operator="containsText" text="ALTA">
      <formula>NOT(ISERROR(SEARCH("ALTA",AI72)))</formula>
    </cfRule>
    <cfRule type="containsText" dxfId="89" priority="119" operator="containsText" text="MODERADA">
      <formula>NOT(ISERROR(SEARCH("MODERADA",AI72)))</formula>
    </cfRule>
    <cfRule type="containsText" dxfId="88" priority="120" operator="containsText" text="BAJA">
      <formula>NOT(ISERROR(SEARCH("BAJA",AI72)))</formula>
    </cfRule>
    <cfRule type="colorScale" priority="121">
      <colorScale>
        <cfvo type="num" val="1"/>
        <cfvo type="num" val="2"/>
        <cfvo type="num" val="5"/>
        <color rgb="FFF8696B"/>
        <color rgb="FFFFEB84"/>
        <color rgb="FF63BE7B"/>
      </colorScale>
    </cfRule>
    <cfRule type="colorScale" priority="122">
      <colorScale>
        <cfvo type="min"/>
        <cfvo type="percentile" val="50"/>
        <cfvo type="max"/>
        <color rgb="FFF8696B"/>
        <color rgb="FFFFEB84"/>
        <color rgb="FF63BE7B"/>
      </colorScale>
    </cfRule>
  </conditionalFormatting>
  <conditionalFormatting sqref="AI72">
    <cfRule type="containsText" dxfId="87" priority="123" operator="containsText" text="ALTA">
      <formula>NOT(ISERROR(SEARCH("ALTA",AI72)))</formula>
    </cfRule>
    <cfRule type="containsText" dxfId="86" priority="124" operator="containsText" text="EXTREMA">
      <formula>NOT(ISERROR(SEARCH("EXTREMA",AI72)))</formula>
    </cfRule>
    <cfRule type="containsText" dxfId="85" priority="125" operator="containsText" text="ALTA">
      <formula>NOT(ISERROR(SEARCH("ALTA",AI72)))</formula>
    </cfRule>
    <cfRule type="containsText" dxfId="84" priority="126" operator="containsText" text="MODERADA">
      <formula>NOT(ISERROR(SEARCH("MODERADA",AI72)))</formula>
    </cfRule>
    <cfRule type="containsText" dxfId="83" priority="127" operator="containsText" text="BAJA">
      <formula>NOT(ISERROR(SEARCH("BAJA",AI72)))</formula>
    </cfRule>
    <cfRule type="colorScale" priority="128">
      <colorScale>
        <cfvo type="num" val="1"/>
        <cfvo type="num" val="2"/>
        <cfvo type="num" val="5"/>
        <color rgb="FFF8696B"/>
        <color rgb="FFFFEB84"/>
        <color rgb="FF63BE7B"/>
      </colorScale>
    </cfRule>
    <cfRule type="colorScale" priority="129">
      <colorScale>
        <cfvo type="min"/>
        <cfvo type="percentile" val="50"/>
        <cfvo type="max"/>
        <color rgb="FFF8696B"/>
        <color rgb="FFFFEB84"/>
        <color rgb="FF63BE7B"/>
      </colorScale>
    </cfRule>
  </conditionalFormatting>
  <conditionalFormatting sqref="AI73">
    <cfRule type="containsText" dxfId="82" priority="102" operator="containsText" text="ALTA">
      <formula>NOT(ISERROR(SEARCH("ALTA",AI73)))</formula>
    </cfRule>
    <cfRule type="containsText" dxfId="81" priority="103" operator="containsText" text="EXTREMA">
      <formula>NOT(ISERROR(SEARCH("EXTREMA",AI73)))</formula>
    </cfRule>
    <cfRule type="containsText" dxfId="80" priority="104" operator="containsText" text="ALTA">
      <formula>NOT(ISERROR(SEARCH("ALTA",AI73)))</formula>
    </cfRule>
    <cfRule type="containsText" dxfId="79" priority="105" operator="containsText" text="MODERADA">
      <formula>NOT(ISERROR(SEARCH("MODERADA",AI73)))</formula>
    </cfRule>
    <cfRule type="containsText" dxfId="78" priority="106" operator="containsText" text="BAJA">
      <formula>NOT(ISERROR(SEARCH("BAJA",AI73)))</formula>
    </cfRule>
    <cfRule type="colorScale" priority="107">
      <colorScale>
        <cfvo type="num" val="1"/>
        <cfvo type="num" val="2"/>
        <cfvo type="num" val="5"/>
        <color rgb="FFF8696B"/>
        <color rgb="FFFFEB84"/>
        <color rgb="FF63BE7B"/>
      </colorScale>
    </cfRule>
    <cfRule type="colorScale" priority="108">
      <colorScale>
        <cfvo type="min"/>
        <cfvo type="percentile" val="50"/>
        <cfvo type="max"/>
        <color rgb="FFF8696B"/>
        <color rgb="FFFFEB84"/>
        <color rgb="FF63BE7B"/>
      </colorScale>
    </cfRule>
  </conditionalFormatting>
  <conditionalFormatting sqref="AI73">
    <cfRule type="containsText" dxfId="77" priority="109" operator="containsText" text="ALTA">
      <formula>NOT(ISERROR(SEARCH("ALTA",AI73)))</formula>
    </cfRule>
    <cfRule type="containsText" dxfId="76" priority="110" operator="containsText" text="EXTREMA">
      <formula>NOT(ISERROR(SEARCH("EXTREMA",AI73)))</formula>
    </cfRule>
    <cfRule type="containsText" dxfId="75" priority="111" operator="containsText" text="ALTA">
      <formula>NOT(ISERROR(SEARCH("ALTA",AI73)))</formula>
    </cfRule>
    <cfRule type="containsText" dxfId="74" priority="112" operator="containsText" text="MODERADA">
      <formula>NOT(ISERROR(SEARCH("MODERADA",AI73)))</formula>
    </cfRule>
    <cfRule type="containsText" dxfId="73" priority="113" operator="containsText" text="BAJA">
      <formula>NOT(ISERROR(SEARCH("BAJA",AI73)))</formula>
    </cfRule>
    <cfRule type="colorScale" priority="114">
      <colorScale>
        <cfvo type="num" val="1"/>
        <cfvo type="num" val="2"/>
        <cfvo type="num" val="5"/>
        <color rgb="FFF8696B"/>
        <color rgb="FFFFEB84"/>
        <color rgb="FF63BE7B"/>
      </colorScale>
    </cfRule>
    <cfRule type="colorScale" priority="115">
      <colorScale>
        <cfvo type="min"/>
        <cfvo type="percentile" val="50"/>
        <cfvo type="max"/>
        <color rgb="FFF8696B"/>
        <color rgb="FFFFEB84"/>
        <color rgb="FF63BE7B"/>
      </colorScale>
    </cfRule>
  </conditionalFormatting>
  <conditionalFormatting sqref="AI75">
    <cfRule type="containsText" dxfId="72" priority="88" operator="containsText" text="ALTA">
      <formula>NOT(ISERROR(SEARCH("ALTA",AI75)))</formula>
    </cfRule>
    <cfRule type="containsText" dxfId="71" priority="89" operator="containsText" text="EXTREMA">
      <formula>NOT(ISERROR(SEARCH("EXTREMA",AI75)))</formula>
    </cfRule>
    <cfRule type="containsText" dxfId="70" priority="90" operator="containsText" text="ALTA">
      <formula>NOT(ISERROR(SEARCH("ALTA",AI75)))</formula>
    </cfRule>
    <cfRule type="containsText" dxfId="69" priority="91" operator="containsText" text="MODERADA">
      <formula>NOT(ISERROR(SEARCH("MODERADA",AI75)))</formula>
    </cfRule>
    <cfRule type="containsText" dxfId="68" priority="92" operator="containsText" text="BAJA">
      <formula>NOT(ISERROR(SEARCH("BAJA",AI75)))</formula>
    </cfRule>
    <cfRule type="colorScale" priority="93">
      <colorScale>
        <cfvo type="num" val="1"/>
        <cfvo type="num" val="2"/>
        <cfvo type="num" val="5"/>
        <color rgb="FFF8696B"/>
        <color rgb="FFFFEB84"/>
        <color rgb="FF63BE7B"/>
      </colorScale>
    </cfRule>
    <cfRule type="colorScale" priority="94">
      <colorScale>
        <cfvo type="min"/>
        <cfvo type="percentile" val="50"/>
        <cfvo type="max"/>
        <color rgb="FFF8696B"/>
        <color rgb="FFFFEB84"/>
        <color rgb="FF63BE7B"/>
      </colorScale>
    </cfRule>
  </conditionalFormatting>
  <conditionalFormatting sqref="AI75">
    <cfRule type="containsText" dxfId="67" priority="95" operator="containsText" text="ALTA">
      <formula>NOT(ISERROR(SEARCH("ALTA",AI75)))</formula>
    </cfRule>
    <cfRule type="containsText" dxfId="66" priority="96" operator="containsText" text="EXTREMA">
      <formula>NOT(ISERROR(SEARCH("EXTREMA",AI75)))</formula>
    </cfRule>
    <cfRule type="containsText" dxfId="65" priority="97" operator="containsText" text="ALTA">
      <formula>NOT(ISERROR(SEARCH("ALTA",AI75)))</formula>
    </cfRule>
    <cfRule type="containsText" dxfId="64" priority="98" operator="containsText" text="MODERADA">
      <formula>NOT(ISERROR(SEARCH("MODERADA",AI75)))</formula>
    </cfRule>
    <cfRule type="containsText" dxfId="63" priority="99" operator="containsText" text="BAJA">
      <formula>NOT(ISERROR(SEARCH("BAJA",AI75)))</formula>
    </cfRule>
    <cfRule type="colorScale" priority="100">
      <colorScale>
        <cfvo type="num" val="1"/>
        <cfvo type="num" val="2"/>
        <cfvo type="num" val="5"/>
        <color rgb="FFF8696B"/>
        <color rgb="FFFFEB84"/>
        <color rgb="FF63BE7B"/>
      </colorScale>
    </cfRule>
    <cfRule type="colorScale" priority="101">
      <colorScale>
        <cfvo type="min"/>
        <cfvo type="percentile" val="50"/>
        <cfvo type="max"/>
        <color rgb="FFF8696B"/>
        <color rgb="FFFFEB84"/>
        <color rgb="FF63BE7B"/>
      </colorScale>
    </cfRule>
  </conditionalFormatting>
  <conditionalFormatting sqref="AI77">
    <cfRule type="containsText" dxfId="62" priority="74" operator="containsText" text="ALTA">
      <formula>NOT(ISERROR(SEARCH("ALTA",AI77)))</formula>
    </cfRule>
    <cfRule type="containsText" dxfId="61" priority="75" operator="containsText" text="EXTREMA">
      <formula>NOT(ISERROR(SEARCH("EXTREMA",AI77)))</formula>
    </cfRule>
    <cfRule type="containsText" dxfId="60" priority="76" operator="containsText" text="ALTA">
      <formula>NOT(ISERROR(SEARCH("ALTA",AI77)))</formula>
    </cfRule>
    <cfRule type="containsText" dxfId="59" priority="77" operator="containsText" text="MODERADA">
      <formula>NOT(ISERROR(SEARCH("MODERADA",AI77)))</formula>
    </cfRule>
    <cfRule type="containsText" dxfId="58" priority="78" operator="containsText" text="BAJA">
      <formula>NOT(ISERROR(SEARCH("BAJA",AI77)))</formula>
    </cfRule>
    <cfRule type="colorScale" priority="79">
      <colorScale>
        <cfvo type="num" val="1"/>
        <cfvo type="num" val="2"/>
        <cfvo type="num" val="5"/>
        <color rgb="FFF8696B"/>
        <color rgb="FFFFEB84"/>
        <color rgb="FF63BE7B"/>
      </colorScale>
    </cfRule>
    <cfRule type="colorScale" priority="80">
      <colorScale>
        <cfvo type="min"/>
        <cfvo type="percentile" val="50"/>
        <cfvo type="max"/>
        <color rgb="FFF8696B"/>
        <color rgb="FFFFEB84"/>
        <color rgb="FF63BE7B"/>
      </colorScale>
    </cfRule>
  </conditionalFormatting>
  <conditionalFormatting sqref="AI77">
    <cfRule type="containsText" dxfId="57" priority="81" operator="containsText" text="ALTA">
      <formula>NOT(ISERROR(SEARCH("ALTA",AI77)))</formula>
    </cfRule>
    <cfRule type="containsText" dxfId="56" priority="82" operator="containsText" text="EXTREMA">
      <formula>NOT(ISERROR(SEARCH("EXTREMA",AI77)))</formula>
    </cfRule>
    <cfRule type="containsText" dxfId="55" priority="83" operator="containsText" text="ALTA">
      <formula>NOT(ISERROR(SEARCH("ALTA",AI77)))</formula>
    </cfRule>
    <cfRule type="containsText" dxfId="54" priority="84" operator="containsText" text="MODERADA">
      <formula>NOT(ISERROR(SEARCH("MODERADA",AI77)))</formula>
    </cfRule>
    <cfRule type="containsText" dxfId="53" priority="85" operator="containsText" text="BAJA">
      <formula>NOT(ISERROR(SEARCH("BAJA",AI77)))</formula>
    </cfRule>
    <cfRule type="colorScale" priority="86">
      <colorScale>
        <cfvo type="num" val="1"/>
        <cfvo type="num" val="2"/>
        <cfvo type="num" val="5"/>
        <color rgb="FFF8696B"/>
        <color rgb="FFFFEB84"/>
        <color rgb="FF63BE7B"/>
      </colorScale>
    </cfRule>
    <cfRule type="colorScale" priority="87">
      <colorScale>
        <cfvo type="min"/>
        <cfvo type="percentile" val="50"/>
        <cfvo type="max"/>
        <color rgb="FFF8696B"/>
        <color rgb="FFFFEB84"/>
        <color rgb="FF63BE7B"/>
      </colorScale>
    </cfRule>
  </conditionalFormatting>
  <conditionalFormatting sqref="P83:P84">
    <cfRule type="containsText" dxfId="52" priority="32" operator="containsText" text="ALTA">
      <formula>NOT(ISERROR(SEARCH("ALTA",P83)))</formula>
    </cfRule>
    <cfRule type="containsText" dxfId="51" priority="33" operator="containsText" text="EXTREMA">
      <formula>NOT(ISERROR(SEARCH("EXTREMA",P83)))</formula>
    </cfRule>
    <cfRule type="containsText" dxfId="50" priority="34" operator="containsText" text="ALTA">
      <formula>NOT(ISERROR(SEARCH("ALTA",P83)))</formula>
    </cfRule>
    <cfRule type="containsText" dxfId="49" priority="35" operator="containsText" text="MODERADA">
      <formula>NOT(ISERROR(SEARCH("MODERADA",P83)))</formula>
    </cfRule>
    <cfRule type="containsText" dxfId="48" priority="36" operator="containsText" text="BAJA">
      <formula>NOT(ISERROR(SEARCH("BAJA",P83)))</formula>
    </cfRule>
    <cfRule type="colorScale" priority="37">
      <colorScale>
        <cfvo type="num" val="1"/>
        <cfvo type="num" val="2"/>
        <cfvo type="num" val="5"/>
        <color rgb="FFF8696B"/>
        <color rgb="FFFFEB84"/>
        <color rgb="FF63BE7B"/>
      </colorScale>
    </cfRule>
    <cfRule type="colorScale" priority="38">
      <colorScale>
        <cfvo type="min"/>
        <cfvo type="percentile" val="50"/>
        <cfvo type="max"/>
        <color rgb="FFF8696B"/>
        <color rgb="FFFFEB84"/>
        <color rgb="FF63BE7B"/>
      </colorScale>
    </cfRule>
  </conditionalFormatting>
  <conditionalFormatting sqref="P83:P84">
    <cfRule type="containsText" dxfId="47" priority="39" operator="containsText" text="ALTA">
      <formula>NOT(ISERROR(SEARCH("ALTA",P83)))</formula>
    </cfRule>
    <cfRule type="containsText" dxfId="46" priority="40" operator="containsText" text="EXTREMA">
      <formula>NOT(ISERROR(SEARCH("EXTREMA",P83)))</formula>
    </cfRule>
    <cfRule type="containsText" dxfId="45" priority="41" operator="containsText" text="ALTA">
      <formula>NOT(ISERROR(SEARCH("ALTA",P83)))</formula>
    </cfRule>
    <cfRule type="containsText" dxfId="44" priority="42" operator="containsText" text="MODERADA">
      <formula>NOT(ISERROR(SEARCH("MODERADA",P83)))</formula>
    </cfRule>
    <cfRule type="containsText" dxfId="43" priority="43" operator="containsText" text="BAJA">
      <formula>NOT(ISERROR(SEARCH("BAJA",P83)))</formula>
    </cfRule>
    <cfRule type="colorScale" priority="44">
      <colorScale>
        <cfvo type="num" val="1"/>
        <cfvo type="num" val="2"/>
        <cfvo type="num" val="5"/>
        <color rgb="FFF8696B"/>
        <color rgb="FFFFEB84"/>
        <color rgb="FF63BE7B"/>
      </colorScale>
    </cfRule>
    <cfRule type="colorScale" priority="45">
      <colorScale>
        <cfvo type="min"/>
        <cfvo type="percentile" val="50"/>
        <cfvo type="max"/>
        <color rgb="FFF8696B"/>
        <color rgb="FFFFEB84"/>
        <color rgb="FF63BE7B"/>
      </colorScale>
    </cfRule>
  </conditionalFormatting>
  <conditionalFormatting sqref="P82">
    <cfRule type="containsText" dxfId="42" priority="4" operator="containsText" text="ALTA">
      <formula>NOT(ISERROR(SEARCH("ALTA",P82)))</formula>
    </cfRule>
    <cfRule type="containsText" dxfId="41" priority="5" operator="containsText" text="EXTREMA">
      <formula>NOT(ISERROR(SEARCH("EXTREMA",P82)))</formula>
    </cfRule>
    <cfRule type="containsText" dxfId="40" priority="6" operator="containsText" text="ALTA">
      <formula>NOT(ISERROR(SEARCH("ALTA",P82)))</formula>
    </cfRule>
    <cfRule type="containsText" dxfId="39" priority="7" operator="containsText" text="MODERADA">
      <formula>NOT(ISERROR(SEARCH("MODERADA",P82)))</formula>
    </cfRule>
    <cfRule type="containsText" dxfId="38" priority="8" operator="containsText" text="BAJA">
      <formula>NOT(ISERROR(SEARCH("BAJA",P82)))</formula>
    </cfRule>
    <cfRule type="colorScale" priority="9">
      <colorScale>
        <cfvo type="num" val="1"/>
        <cfvo type="num" val="2"/>
        <cfvo type="num" val="5"/>
        <color rgb="FFF8696B"/>
        <color rgb="FFFFEB84"/>
        <color rgb="FF63BE7B"/>
      </colorScale>
    </cfRule>
    <cfRule type="colorScale" priority="10">
      <colorScale>
        <cfvo type="min"/>
        <cfvo type="percentile" val="50"/>
        <cfvo type="max"/>
        <color rgb="FFF8696B"/>
        <color rgb="FFFFEB84"/>
        <color rgb="FF63BE7B"/>
      </colorScale>
    </cfRule>
  </conditionalFormatting>
  <conditionalFormatting sqref="P82">
    <cfRule type="containsText" dxfId="37" priority="11" operator="containsText" text="ALTA">
      <formula>NOT(ISERROR(SEARCH("ALTA",P82)))</formula>
    </cfRule>
    <cfRule type="containsText" dxfId="36" priority="12" operator="containsText" text="EXTREMA">
      <formula>NOT(ISERROR(SEARCH("EXTREMA",P82)))</formula>
    </cfRule>
    <cfRule type="containsText" dxfId="35" priority="13" operator="containsText" text="ALTA">
      <formula>NOT(ISERROR(SEARCH("ALTA",P82)))</formula>
    </cfRule>
    <cfRule type="containsText" dxfId="34" priority="14" operator="containsText" text="MODERADA">
      <formula>NOT(ISERROR(SEARCH("MODERADA",P82)))</formula>
    </cfRule>
    <cfRule type="containsText" dxfId="33" priority="15" operator="containsText" text="BAJA">
      <formula>NOT(ISERROR(SEARCH("BAJA",P82)))</formula>
    </cfRule>
    <cfRule type="colorScale" priority="16">
      <colorScale>
        <cfvo type="num" val="1"/>
        <cfvo type="num" val="2"/>
        <cfvo type="num" val="5"/>
        <color rgb="FFF8696B"/>
        <color rgb="FFFFEB84"/>
        <color rgb="FF63BE7B"/>
      </colorScale>
    </cfRule>
    <cfRule type="colorScale" priority="17">
      <colorScale>
        <cfvo type="min"/>
        <cfvo type="percentile" val="50"/>
        <cfvo type="max"/>
        <color rgb="FFF8696B"/>
        <color rgb="FFFFEB84"/>
        <color rgb="FF63BE7B"/>
      </colorScale>
    </cfRule>
  </conditionalFormatting>
  <conditionalFormatting sqref="AI82">
    <cfRule type="containsText" dxfId="32" priority="18" operator="containsText" text="ALTA">
      <formula>NOT(ISERROR(SEARCH("ALTA",AI82)))</formula>
    </cfRule>
    <cfRule type="containsText" dxfId="31" priority="19" operator="containsText" text="EXTREMA">
      <formula>NOT(ISERROR(SEARCH("EXTREMA",AI82)))</formula>
    </cfRule>
    <cfRule type="containsText" dxfId="30" priority="20" operator="containsText" text="ALTA">
      <formula>NOT(ISERROR(SEARCH("ALTA",AI82)))</formula>
    </cfRule>
    <cfRule type="containsText" dxfId="29" priority="21" operator="containsText" text="MODERADA">
      <formula>NOT(ISERROR(SEARCH("MODERADA",AI82)))</formula>
    </cfRule>
    <cfRule type="containsText" dxfId="28" priority="22" operator="containsText" text="BAJA">
      <formula>NOT(ISERROR(SEARCH("BAJA",AI82)))</formula>
    </cfRule>
    <cfRule type="colorScale" priority="23">
      <colorScale>
        <cfvo type="num" val="1"/>
        <cfvo type="num" val="2"/>
        <cfvo type="num" val="5"/>
        <color rgb="FFF8696B"/>
        <color rgb="FFFFEB84"/>
        <color rgb="FF63BE7B"/>
      </colorScale>
    </cfRule>
    <cfRule type="colorScale" priority="24">
      <colorScale>
        <cfvo type="min"/>
        <cfvo type="percentile" val="50"/>
        <cfvo type="max"/>
        <color rgb="FFF8696B"/>
        <color rgb="FFFFEB84"/>
        <color rgb="FF63BE7B"/>
      </colorScale>
    </cfRule>
  </conditionalFormatting>
  <conditionalFormatting sqref="AI82">
    <cfRule type="containsText" dxfId="27" priority="25" operator="containsText" text="ALTA">
      <formula>NOT(ISERROR(SEARCH("ALTA",AI82)))</formula>
    </cfRule>
    <cfRule type="containsText" dxfId="26" priority="26" operator="containsText" text="EXTREMA">
      <formula>NOT(ISERROR(SEARCH("EXTREMA",AI82)))</formula>
    </cfRule>
    <cfRule type="containsText" dxfId="25" priority="27" operator="containsText" text="ALTA">
      <formula>NOT(ISERROR(SEARCH("ALTA",AI82)))</formula>
    </cfRule>
    <cfRule type="containsText" dxfId="24" priority="28" operator="containsText" text="MODERADA">
      <formula>NOT(ISERROR(SEARCH("MODERADA",AI82)))</formula>
    </cfRule>
    <cfRule type="containsText" dxfId="23" priority="29" operator="containsText" text="BAJA">
      <formula>NOT(ISERROR(SEARCH("BAJA",AI82)))</formula>
    </cfRule>
    <cfRule type="colorScale" priority="30">
      <colorScale>
        <cfvo type="num" val="1"/>
        <cfvo type="num" val="2"/>
        <cfvo type="num" val="5"/>
        <color rgb="FFF8696B"/>
        <color rgb="FFFFEB84"/>
        <color rgb="FF63BE7B"/>
      </colorScale>
    </cfRule>
    <cfRule type="colorScale" priority="31">
      <colorScale>
        <cfvo type="min"/>
        <cfvo type="percentile" val="50"/>
        <cfvo type="max"/>
        <color rgb="FFF8696B"/>
        <color rgb="FFFFEB84"/>
        <color rgb="FF63BE7B"/>
      </colorScale>
    </cfRule>
  </conditionalFormatting>
  <conditionalFormatting sqref="AI83:AI84 AI79">
    <cfRule type="containsText" dxfId="22" priority="46" operator="containsText" text="ALTA">
      <formula>NOT(ISERROR(SEARCH("ALTA",AI79)))</formula>
    </cfRule>
    <cfRule type="containsText" dxfId="21" priority="47" operator="containsText" text="EXTREMA">
      <formula>NOT(ISERROR(SEARCH("EXTREMA",AI79)))</formula>
    </cfRule>
    <cfRule type="containsText" dxfId="20" priority="48" operator="containsText" text="ALTA">
      <formula>NOT(ISERROR(SEARCH("ALTA",AI79)))</formula>
    </cfRule>
    <cfRule type="containsText" dxfId="19" priority="49" operator="containsText" text="MODERADA">
      <formula>NOT(ISERROR(SEARCH("MODERADA",AI79)))</formula>
    </cfRule>
    <cfRule type="containsText" dxfId="18" priority="50" operator="containsText" text="BAJA">
      <formula>NOT(ISERROR(SEARCH("BAJA",AI79)))</formula>
    </cfRule>
    <cfRule type="colorScale" priority="51">
      <colorScale>
        <cfvo type="num" val="1"/>
        <cfvo type="num" val="2"/>
        <cfvo type="num" val="5"/>
        <color rgb="FFF8696B"/>
        <color rgb="FFFFEB84"/>
        <color rgb="FF63BE7B"/>
      </colorScale>
    </cfRule>
    <cfRule type="colorScale" priority="52">
      <colorScale>
        <cfvo type="min"/>
        <cfvo type="percentile" val="50"/>
        <cfvo type="max"/>
        <color rgb="FFF8696B"/>
        <color rgb="FFFFEB84"/>
        <color rgb="FF63BE7B"/>
      </colorScale>
    </cfRule>
  </conditionalFormatting>
  <conditionalFormatting sqref="AI83:AI84 AI79">
    <cfRule type="containsText" dxfId="17" priority="53" operator="containsText" text="ALTA">
      <formula>NOT(ISERROR(SEARCH("ALTA",AI79)))</formula>
    </cfRule>
    <cfRule type="containsText" dxfId="16" priority="54" operator="containsText" text="EXTREMA">
      <formula>NOT(ISERROR(SEARCH("EXTREMA",AI79)))</formula>
    </cfRule>
    <cfRule type="containsText" dxfId="15" priority="55" operator="containsText" text="ALTA">
      <formula>NOT(ISERROR(SEARCH("ALTA",AI79)))</formula>
    </cfRule>
    <cfRule type="containsText" dxfId="14" priority="56" operator="containsText" text="MODERADA">
      <formula>NOT(ISERROR(SEARCH("MODERADA",AI79)))</formula>
    </cfRule>
    <cfRule type="containsText" dxfId="13" priority="57" operator="containsText" text="BAJA">
      <formula>NOT(ISERROR(SEARCH("BAJA",AI79)))</formula>
    </cfRule>
    <cfRule type="colorScale" priority="58">
      <colorScale>
        <cfvo type="num" val="1"/>
        <cfvo type="num" val="2"/>
        <cfvo type="num" val="5"/>
        <color rgb="FFF8696B"/>
        <color rgb="FFFFEB84"/>
        <color rgb="FF63BE7B"/>
      </colorScale>
    </cfRule>
    <cfRule type="colorScale" priority="59">
      <colorScale>
        <cfvo type="min"/>
        <cfvo type="percentile" val="50"/>
        <cfvo type="max"/>
        <color rgb="FFF8696B"/>
        <color rgb="FFFFEB84"/>
        <color rgb="FF63BE7B"/>
      </colorScale>
    </cfRule>
  </conditionalFormatting>
  <conditionalFormatting sqref="P79">
    <cfRule type="containsText" dxfId="12" priority="60" operator="containsText" text="ALTA">
      <formula>NOT(ISERROR(SEARCH("ALTA",P79)))</formula>
    </cfRule>
    <cfRule type="containsText" dxfId="11" priority="61" operator="containsText" text="EXTREMA">
      <formula>NOT(ISERROR(SEARCH("EXTREMA",P79)))</formula>
    </cfRule>
    <cfRule type="containsText" dxfId="10" priority="62" operator="containsText" text="ALTA">
      <formula>NOT(ISERROR(SEARCH("ALTA",P79)))</formula>
    </cfRule>
    <cfRule type="containsText" dxfId="9" priority="63" operator="containsText" text="MODERADA">
      <formula>NOT(ISERROR(SEARCH("MODERADA",P79)))</formula>
    </cfRule>
    <cfRule type="containsText" dxfId="8" priority="64" operator="containsText" text="BAJA">
      <formula>NOT(ISERROR(SEARCH("BAJA",P79)))</formula>
    </cfRule>
    <cfRule type="colorScale" priority="65">
      <colorScale>
        <cfvo type="num" val="1"/>
        <cfvo type="num" val="2"/>
        <cfvo type="num" val="5"/>
        <color rgb="FFF8696B"/>
        <color rgb="FFFFEB84"/>
        <color rgb="FF63BE7B"/>
      </colorScale>
    </cfRule>
    <cfRule type="colorScale" priority="66">
      <colorScale>
        <cfvo type="min"/>
        <cfvo type="percentile" val="50"/>
        <cfvo type="max"/>
        <color rgb="FFF8696B"/>
        <color rgb="FFFFEB84"/>
        <color rgb="FF63BE7B"/>
      </colorScale>
    </cfRule>
  </conditionalFormatting>
  <conditionalFormatting sqref="P79">
    <cfRule type="containsText" dxfId="7" priority="67" operator="containsText" text="ALTA">
      <formula>NOT(ISERROR(SEARCH("ALTA",P79)))</formula>
    </cfRule>
    <cfRule type="containsText" dxfId="6" priority="68" operator="containsText" text="EXTREMA">
      <formula>NOT(ISERROR(SEARCH("EXTREMA",P79)))</formula>
    </cfRule>
    <cfRule type="containsText" dxfId="5" priority="69" operator="containsText" text="ALTA">
      <formula>NOT(ISERROR(SEARCH("ALTA",P79)))</formula>
    </cfRule>
    <cfRule type="containsText" dxfId="4" priority="70" operator="containsText" text="MODERADA">
      <formula>NOT(ISERROR(SEARCH("MODERADA",P79)))</formula>
    </cfRule>
    <cfRule type="containsText" dxfId="3" priority="71" operator="containsText" text="BAJA">
      <formula>NOT(ISERROR(SEARCH("BAJA",P79)))</formula>
    </cfRule>
    <cfRule type="colorScale" priority="72">
      <colorScale>
        <cfvo type="num" val="1"/>
        <cfvo type="num" val="2"/>
        <cfvo type="num" val="5"/>
        <color rgb="FFF8696B"/>
        <color rgb="FFFFEB84"/>
        <color rgb="FF63BE7B"/>
      </colorScale>
    </cfRule>
    <cfRule type="colorScale" priority="73">
      <colorScale>
        <cfvo type="min"/>
        <cfvo type="percentile" val="50"/>
        <cfvo type="max"/>
        <color rgb="FFF8696B"/>
        <color rgb="FFFFEB84"/>
        <color rgb="FF63BE7B"/>
      </colorScale>
    </cfRule>
  </conditionalFormatting>
  <conditionalFormatting sqref="AV9:AV87">
    <cfRule type="containsText" dxfId="2" priority="1" operator="containsText" text="TERMINADA">
      <formula>NOT(ISERROR(SEARCH("TERMINADA",AV9)))</formula>
    </cfRule>
    <cfRule type="containsText" dxfId="1" priority="2" operator="containsText" text="EN PROCESO">
      <formula>NOT(ISERROR(SEARCH("EN PROCESO",AV9)))</formula>
    </cfRule>
    <cfRule type="containsText" dxfId="0" priority="3" operator="containsText" text="SIN INICIAR">
      <formula>NOT(ISERROR(SEARCH("SIN INICIAR",AV9)))</formula>
    </cfRule>
  </conditionalFormatting>
  <dataValidations count="19">
    <dataValidation type="list" allowBlank="1" showInputMessage="1" showErrorMessage="1" sqref="H9 H18:H30 H36:H41 H43:H74 H79:H84">
      <formula1>Tipo_Impacto</formula1>
    </dataValidation>
    <dataValidation type="list" allowBlank="1" showInputMessage="1" showErrorMessage="1" sqref="K9 K20:K21 K23 K25 K18 K34 K27 K31 K82:K84 K43:K61 K63 K66 K68 K70:K73 K75 K77 K79 K38:K41">
      <formula1>Frecuencia</formula1>
    </dataValidation>
    <dataValidation type="list" allowBlank="1" showInputMessage="1" showErrorMessage="1" sqref="M9 M20:M21 M23 M25 M18 M34 M27 M31 M82:M84 M43:M61 M63 M66 M68 M70:M73 M75 M77 M79 M38:M41">
      <formula1>Impacto</formula1>
    </dataValidation>
    <dataValidation type="list" allowBlank="1" showInputMessage="1" showErrorMessage="1" sqref="A9 A18:A41 A43:A58 A60:A85">
      <formula1>Macroprocesos</formula1>
    </dataValidation>
    <dataValidation type="list" allowBlank="1" showInputMessage="1" showErrorMessage="1" sqref="B9 B18:B41 B43:B58 B60:B85">
      <formula1>Procesos</formula1>
    </dataValidation>
    <dataValidation type="list" allowBlank="1" showInputMessage="1" showErrorMessage="1" sqref="D9 D18:D41 D43:D85">
      <formula1>Tipología</formula1>
    </dataValidation>
    <dataValidation type="list" allowBlank="1" showInputMessage="1" showErrorMessage="1" sqref="S9:S12 S18:S85">
      <formula1>Ejecución</formula1>
    </dataValidation>
    <dataValidation type="list" allowBlank="1" showInputMessage="1" showErrorMessage="1" sqref="Z9 Z20:Z21 Z23 Z25 Z18 Z34 Z27 Z31 Z82:Z84 Z43:Z61 Z63 Z66 Z68 Z70:Z73 Z75 Z77 Z79 Z38:Z41 Z36">
      <formula1>P_8</formula1>
    </dataValidation>
    <dataValidation type="list" allowBlank="1" showInputMessage="1" showErrorMessage="1" sqref="AB9 AB20:AB21 AB23 AB25 AB18 AB34 AB27 AB31 AB82:AB84 AB43:AB61 AB63 AB66 AB68 AB70:AB73 AB75 AB77 AB79 AB38:AB41 AB36">
      <formula1>P_9</formula1>
    </dataValidation>
    <dataValidation type="list" allowBlank="1" showInputMessage="1" showErrorMessage="1" prompt=" - " sqref="A13">
      <formula1>Macroprocesos</formula1>
    </dataValidation>
    <dataValidation type="list" allowBlank="1" showInputMessage="1" showErrorMessage="1" prompt=" - " sqref="H13">
      <formula1>Tipo_Impacto</formula1>
    </dataValidation>
    <dataValidation type="list" allowBlank="1" showInputMessage="1" showErrorMessage="1" prompt=" - " sqref="B13">
      <formula1>Procesos</formula1>
    </dataValidation>
    <dataValidation type="list" allowBlank="1" showInputMessage="1" showErrorMessage="1" prompt=" - " sqref="D13">
      <formula1>Tipología</formula1>
    </dataValidation>
    <dataValidation type="list" allowBlank="1" showInputMessage="1" showErrorMessage="1" prompt=" - " sqref="S13">
      <formula1>Ejecución</formula1>
    </dataValidation>
    <dataValidation type="list" allowBlank="1" showInputMessage="1" showErrorMessage="1" prompt=" - " sqref="K13">
      <formula1>Frecuencia</formula1>
    </dataValidation>
    <dataValidation type="list" allowBlank="1" showInputMessage="1" showErrorMessage="1" prompt=" - " sqref="M13">
      <formula1>Impacto</formula1>
    </dataValidation>
    <dataValidation type="list" allowBlank="1" showInputMessage="1" showErrorMessage="1" prompt=" - " sqref="AB13">
      <formula1>P_9</formula1>
    </dataValidation>
    <dataValidation type="list" allowBlank="1" showInputMessage="1" showErrorMessage="1" prompt=" - " sqref="Z13">
      <formula1>P_8</formula1>
    </dataValidation>
    <dataValidation type="list" allowBlank="1" showErrorMessage="1" sqref="H31:H35">
      <formula1>Tipo_Impacto</formula1>
    </dataValidation>
  </dataValidations>
  <hyperlinks>
    <hyperlink ref="AL13" r:id="rId1" display="1. Comunicaciones entre la coordinación de prensa y comunicaciones y las diferentes áreas. _x000a__x000a_2. Descripción de la ruta incluida en alguno de los documentos del área de comunicaciones.                                      1. Acta de comité y correos. _x000a__x000a_2. "/>
  </hyperlinks>
  <printOptions horizontalCentered="1"/>
  <pageMargins left="0.15748031496062992" right="0.15748031496062992" top="0.27559055118110237" bottom="0.32" header="0.19685039370078741" footer="0.17"/>
  <pageSetup paperSize="281" scale="60" pageOrder="overThenDown" orientation="landscape" r:id="rId2"/>
  <colBreaks count="1" manualBreakCount="1">
    <brk id="22" max="1048575" man="1"/>
  </colBreaks>
  <ignoredErrors>
    <ignoredError sqref="AU18 AV77" unlockedFormula="1"/>
    <ignoredError sqref="AA9 AC9:AJ9" evalError="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'C:\Users\JIZETH\Documents\JIZETH\CANAL CAPITAL_2022\SEGUIMIENTOS\MRG_1SEM2022\[20220510_MRG 2021 - Emisión Contenidos.xlsx]Listas'!#REF!</xm:f>
          </x14:formula1>
          <xm:sqref>H14:H17 S14:S17 D14:D17 K14:K17 M14:M17 Z14 Z16 AB14 AB16 A14:B17</xm:sqref>
        </x14:dataValidation>
        <x14:dataValidation type="list" allowBlank="1" showInputMessage="1" showErrorMessage="1">
          <x14:formula1>
            <xm:f>Hoja1!$C$3:$C$24</xm:f>
          </x14:formula1>
          <xm:sqref>AT20:AT56 AT83:AT85 AT60:AT81 AT9:AT15</xm:sqref>
        </x14:dataValidation>
        <x14:dataValidation type="list" allowBlank="1" showInputMessage="1" showErrorMessage="1">
          <x14:formula1>
            <xm:f>Hoja1!$C$2:$C$24</xm:f>
          </x14:formula1>
          <xm:sqref>AT86:AT87 AT57:AT59 AT82 AT16:AT19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
  <sheetViews>
    <sheetView topLeftCell="W1" zoomScaleNormal="100" workbookViewId="0">
      <pane ySplit="2" topLeftCell="A16" activePane="bottomLeft" state="frozen"/>
      <selection sqref="A1:A4"/>
      <selection pane="bottomLeft" activeCell="AE11" sqref="AE11:AJ17"/>
    </sheetView>
  </sheetViews>
  <sheetFormatPr baseColWidth="10" defaultColWidth="11.42578125" defaultRowHeight="14.25" x14ac:dyDescent="0.2"/>
  <cols>
    <col min="1" max="1" width="16" style="28" customWidth="1"/>
    <col min="2" max="2" width="17.7109375" style="28" customWidth="1"/>
    <col min="3" max="3" width="13.7109375" style="28" customWidth="1"/>
    <col min="4" max="4" width="69" style="28" customWidth="1"/>
    <col min="5" max="6" width="19.5703125" style="28" customWidth="1"/>
    <col min="7" max="10" width="17.7109375" style="28" customWidth="1"/>
    <col min="11" max="12" width="17.5703125" style="28" customWidth="1"/>
    <col min="13" max="18" width="13.7109375" style="28" customWidth="1"/>
    <col min="19" max="20" width="17.7109375" style="28" customWidth="1"/>
    <col min="21" max="26" width="13.5703125" style="28" customWidth="1"/>
    <col min="27" max="28" width="17.7109375" style="28" customWidth="1"/>
    <col min="29" max="32" width="13.5703125" style="28" customWidth="1"/>
    <col min="33" max="34" width="17.7109375" style="28" customWidth="1"/>
    <col min="35" max="40" width="13.5703125" style="28" customWidth="1"/>
    <col min="41" max="42" width="17.7109375" style="28" customWidth="1"/>
    <col min="43" max="48" width="13.5703125" style="28" customWidth="1"/>
    <col min="49" max="16384" width="11.42578125" style="28"/>
  </cols>
  <sheetData>
    <row r="1" spans="1:36" ht="10.5" customHeight="1" thickBot="1" x14ac:dyDescent="0.25"/>
    <row r="2" spans="1:36" ht="54" customHeight="1" thickBot="1" x14ac:dyDescent="0.25">
      <c r="A2" s="317" t="s">
        <v>179</v>
      </c>
      <c r="B2" s="318"/>
      <c r="C2" s="318"/>
      <c r="D2" s="318"/>
      <c r="E2" s="318"/>
      <c r="F2" s="318"/>
      <c r="G2" s="318"/>
      <c r="H2" s="318"/>
      <c r="I2" s="318"/>
      <c r="J2" s="318"/>
      <c r="K2" s="318"/>
      <c r="L2" s="319"/>
    </row>
    <row r="4" spans="1:36" ht="15" thickBot="1" x14ac:dyDescent="0.25"/>
    <row r="5" spans="1:36" ht="15" thickBot="1" x14ac:dyDescent="0.25">
      <c r="A5" s="72" t="str">
        <f>[2]Matriz!E11</f>
        <v>MCOM-RG1</v>
      </c>
      <c r="B5" s="320" t="str">
        <f>[2]Matriz!F11</f>
        <v>Incumplimiento de los servicios o productos pactados con el cliente</v>
      </c>
      <c r="C5" s="321"/>
      <c r="D5" s="321"/>
      <c r="E5" s="321"/>
      <c r="F5" s="321"/>
      <c r="G5" s="321"/>
      <c r="H5" s="321"/>
      <c r="I5" s="321"/>
      <c r="J5" s="321"/>
      <c r="K5" s="321"/>
      <c r="L5" s="322"/>
    </row>
    <row r="6" spans="1:36" ht="15" thickBot="1" x14ac:dyDescent="0.25"/>
    <row r="7" spans="1:36" x14ac:dyDescent="0.2">
      <c r="B7" s="323" t="s">
        <v>153</v>
      </c>
      <c r="C7" s="324"/>
      <c r="D7" s="325"/>
      <c r="E7" s="329" t="s">
        <v>119</v>
      </c>
      <c r="F7" s="330"/>
      <c r="G7" s="330"/>
      <c r="H7" s="330"/>
      <c r="I7" s="330"/>
      <c r="J7" s="330"/>
      <c r="K7" s="330"/>
      <c r="L7" s="331"/>
      <c r="M7" s="329" t="s">
        <v>191</v>
      </c>
      <c r="N7" s="330"/>
      <c r="O7" s="330"/>
      <c r="P7" s="330"/>
      <c r="Q7" s="330"/>
      <c r="R7" s="330"/>
      <c r="S7" s="330"/>
      <c r="T7" s="331"/>
      <c r="U7" s="329" t="s">
        <v>192</v>
      </c>
      <c r="V7" s="330"/>
      <c r="W7" s="330"/>
      <c r="X7" s="330"/>
      <c r="Y7" s="330"/>
      <c r="Z7" s="330"/>
      <c r="AA7" s="330"/>
      <c r="AB7" s="331"/>
      <c r="AC7" s="329" t="s">
        <v>193</v>
      </c>
      <c r="AD7" s="330"/>
      <c r="AE7" s="330"/>
      <c r="AF7" s="330"/>
      <c r="AG7" s="330"/>
      <c r="AH7" s="330"/>
      <c r="AI7" s="330"/>
      <c r="AJ7" s="331"/>
    </row>
    <row r="8" spans="1:36" ht="33" customHeight="1" thickBot="1" x14ac:dyDescent="0.25">
      <c r="B8" s="326"/>
      <c r="C8" s="327"/>
      <c r="D8" s="328"/>
      <c r="E8" s="344" t="str">
        <f>[2]Matriz!Q11</f>
        <v>EPLE-FT-012 Actas de reunión o 
AGTH-FT-007 Control de asistencia ó
Correos electrónicos</v>
      </c>
      <c r="F8" s="345"/>
      <c r="G8" s="345"/>
      <c r="H8" s="345"/>
      <c r="I8" s="345"/>
      <c r="J8" s="345"/>
      <c r="K8" s="345"/>
      <c r="L8" s="346"/>
      <c r="M8" s="344" t="str">
        <f>[2]Matriz!Q12</f>
        <v>Contrato, anexo técnico y documentos que hacen parte integral del contrato firmado con el cliente</v>
      </c>
      <c r="N8" s="345"/>
      <c r="O8" s="345"/>
      <c r="P8" s="345"/>
      <c r="Q8" s="345"/>
      <c r="R8" s="345"/>
      <c r="S8" s="345"/>
      <c r="T8" s="346"/>
      <c r="U8" s="344" t="str">
        <f>[2]Matriz!Q13</f>
        <v>EPLE-FT-012 Actas de reunión o correos electrónicos</v>
      </c>
      <c r="V8" s="345"/>
      <c r="W8" s="345"/>
      <c r="X8" s="345"/>
      <c r="Y8" s="345"/>
      <c r="Z8" s="345"/>
      <c r="AA8" s="345"/>
      <c r="AB8" s="346"/>
      <c r="AC8" s="344" t="str">
        <f>[2]Matriz!Q14</f>
        <v>MCOM-PD-002 Gestión de proyectos y negocios estratégicos que se encuentra vigente</v>
      </c>
      <c r="AD8" s="345"/>
      <c r="AE8" s="345"/>
      <c r="AF8" s="345"/>
      <c r="AG8" s="345"/>
      <c r="AH8" s="345"/>
      <c r="AI8" s="345"/>
      <c r="AJ8" s="346"/>
    </row>
    <row r="9" spans="1:36" ht="15" x14ac:dyDescent="0.25">
      <c r="B9" s="332" t="s">
        <v>120</v>
      </c>
      <c r="C9" s="334" t="s">
        <v>121</v>
      </c>
      <c r="D9" s="325"/>
      <c r="E9" s="336" t="s">
        <v>115</v>
      </c>
      <c r="F9" s="337"/>
      <c r="G9" s="338" t="s">
        <v>72</v>
      </c>
      <c r="H9" s="339"/>
      <c r="I9" s="339"/>
      <c r="J9" s="339"/>
      <c r="K9" s="339"/>
      <c r="L9" s="340"/>
      <c r="M9" s="336" t="s">
        <v>115</v>
      </c>
      <c r="N9" s="337"/>
      <c r="O9" s="338" t="s">
        <v>72</v>
      </c>
      <c r="P9" s="339"/>
      <c r="Q9" s="339"/>
      <c r="R9" s="339"/>
      <c r="S9" s="339"/>
      <c r="T9" s="340"/>
      <c r="U9" s="336" t="s">
        <v>115</v>
      </c>
      <c r="V9" s="337"/>
      <c r="W9" s="338" t="s">
        <v>72</v>
      </c>
      <c r="X9" s="339"/>
      <c r="Y9" s="339"/>
      <c r="Z9" s="339"/>
      <c r="AA9" s="339"/>
      <c r="AB9" s="340"/>
      <c r="AC9" s="336" t="s">
        <v>115</v>
      </c>
      <c r="AD9" s="337"/>
      <c r="AE9" s="338" t="s">
        <v>72</v>
      </c>
      <c r="AF9" s="339"/>
      <c r="AG9" s="339"/>
      <c r="AH9" s="339"/>
      <c r="AI9" s="339"/>
      <c r="AJ9" s="340"/>
    </row>
    <row r="10" spans="1:36" ht="15" thickBot="1" x14ac:dyDescent="0.25">
      <c r="B10" s="333"/>
      <c r="C10" s="335"/>
      <c r="D10" s="328"/>
      <c r="E10" s="54" t="s">
        <v>116</v>
      </c>
      <c r="F10" s="55" t="s">
        <v>117</v>
      </c>
      <c r="G10" s="341"/>
      <c r="H10" s="342"/>
      <c r="I10" s="342"/>
      <c r="J10" s="342"/>
      <c r="K10" s="342"/>
      <c r="L10" s="343"/>
      <c r="M10" s="54" t="s">
        <v>116</v>
      </c>
      <c r="N10" s="55" t="s">
        <v>117</v>
      </c>
      <c r="O10" s="341"/>
      <c r="P10" s="342"/>
      <c r="Q10" s="342"/>
      <c r="R10" s="342"/>
      <c r="S10" s="342"/>
      <c r="T10" s="343"/>
      <c r="U10" s="54" t="s">
        <v>116</v>
      </c>
      <c r="V10" s="55" t="s">
        <v>117</v>
      </c>
      <c r="W10" s="341"/>
      <c r="X10" s="342"/>
      <c r="Y10" s="342"/>
      <c r="Z10" s="342"/>
      <c r="AA10" s="342"/>
      <c r="AB10" s="343"/>
      <c r="AC10" s="54" t="s">
        <v>116</v>
      </c>
      <c r="AD10" s="55" t="s">
        <v>117</v>
      </c>
      <c r="AE10" s="341"/>
      <c r="AF10" s="342"/>
      <c r="AG10" s="342"/>
      <c r="AH10" s="342"/>
      <c r="AI10" s="342"/>
      <c r="AJ10" s="343"/>
    </row>
    <row r="11" spans="1:36" ht="33.75" customHeight="1" x14ac:dyDescent="0.2">
      <c r="B11" s="347" t="s">
        <v>122</v>
      </c>
      <c r="C11" s="65" t="s">
        <v>93</v>
      </c>
      <c r="D11" s="69" t="s">
        <v>85</v>
      </c>
      <c r="E11" s="44" t="s">
        <v>100</v>
      </c>
      <c r="F11" s="45">
        <f>IF(E11="Asignado",15,IF(E11="No asignado",0,""))</f>
        <v>15</v>
      </c>
      <c r="G11" s="349" t="s">
        <v>211</v>
      </c>
      <c r="H11" s="350"/>
      <c r="I11" s="350"/>
      <c r="J11" s="350"/>
      <c r="K11" s="350"/>
      <c r="L11" s="351"/>
      <c r="M11" s="44" t="s">
        <v>100</v>
      </c>
      <c r="N11" s="45">
        <f>IF(M11="Asignado",15,IF(M11="No asignado",0,""))</f>
        <v>15</v>
      </c>
      <c r="O11" s="349" t="s">
        <v>211</v>
      </c>
      <c r="P11" s="350"/>
      <c r="Q11" s="350"/>
      <c r="R11" s="350"/>
      <c r="S11" s="350"/>
      <c r="T11" s="351"/>
      <c r="U11" s="44" t="s">
        <v>100</v>
      </c>
      <c r="V11" s="45">
        <f>IF(U11="Asignado",15,IF(U11="No asignado",0,""))</f>
        <v>15</v>
      </c>
      <c r="W11" s="349" t="s">
        <v>211</v>
      </c>
      <c r="X11" s="350"/>
      <c r="Y11" s="350"/>
      <c r="Z11" s="350"/>
      <c r="AA11" s="350"/>
      <c r="AB11" s="351"/>
      <c r="AC11" s="44" t="s">
        <v>100</v>
      </c>
      <c r="AD11" s="45">
        <f>IF(AC11="Asignado",15,IF(AC11="No asignado",0,""))</f>
        <v>15</v>
      </c>
      <c r="AE11" s="349" t="s">
        <v>211</v>
      </c>
      <c r="AF11" s="350"/>
      <c r="AG11" s="350"/>
      <c r="AH11" s="350"/>
      <c r="AI11" s="350"/>
      <c r="AJ11" s="351"/>
    </row>
    <row r="12" spans="1:36" ht="36.75" customHeight="1" x14ac:dyDescent="0.2">
      <c r="B12" s="348"/>
      <c r="C12" s="37" t="s">
        <v>94</v>
      </c>
      <c r="D12" s="46" t="s">
        <v>86</v>
      </c>
      <c r="E12" s="39" t="s">
        <v>102</v>
      </c>
      <c r="F12" s="40">
        <f>IF(E12="Adecuado",15,IF(E12="Inadecuado",0,""))</f>
        <v>15</v>
      </c>
      <c r="G12" s="352" t="s">
        <v>212</v>
      </c>
      <c r="H12" s="353"/>
      <c r="I12" s="353"/>
      <c r="J12" s="353"/>
      <c r="K12" s="353"/>
      <c r="L12" s="354"/>
      <c r="M12" s="39" t="s">
        <v>102</v>
      </c>
      <c r="N12" s="40">
        <f>IF(M12="Adecuado",15,IF(M12="Inadecuado",0,""))</f>
        <v>15</v>
      </c>
      <c r="O12" s="352" t="s">
        <v>212</v>
      </c>
      <c r="P12" s="353"/>
      <c r="Q12" s="353"/>
      <c r="R12" s="353"/>
      <c r="S12" s="353"/>
      <c r="T12" s="354"/>
      <c r="U12" s="39" t="s">
        <v>102</v>
      </c>
      <c r="V12" s="40">
        <f>IF(U12="Adecuado",15,IF(U12="Inadecuado",0,""))</f>
        <v>15</v>
      </c>
      <c r="W12" s="352" t="s">
        <v>212</v>
      </c>
      <c r="X12" s="353"/>
      <c r="Y12" s="353"/>
      <c r="Z12" s="353"/>
      <c r="AA12" s="353"/>
      <c r="AB12" s="354"/>
      <c r="AC12" s="39" t="s">
        <v>102</v>
      </c>
      <c r="AD12" s="40">
        <f>IF(AC12="Adecuado",15,IF(AC12="Inadecuado",0,""))</f>
        <v>15</v>
      </c>
      <c r="AE12" s="352" t="s">
        <v>212</v>
      </c>
      <c r="AF12" s="353"/>
      <c r="AG12" s="353"/>
      <c r="AH12" s="353"/>
      <c r="AI12" s="353"/>
      <c r="AJ12" s="354"/>
    </row>
    <row r="13" spans="1:36" ht="110.25" customHeight="1" x14ac:dyDescent="0.2">
      <c r="B13" s="67" t="s">
        <v>123</v>
      </c>
      <c r="C13" s="37" t="s">
        <v>95</v>
      </c>
      <c r="D13" s="46" t="s">
        <v>87</v>
      </c>
      <c r="E13" s="39" t="s">
        <v>104</v>
      </c>
      <c r="F13" s="40">
        <f>IF(E13="Oportuna",15,IF(E13="Inoportuna",0,""))</f>
        <v>15</v>
      </c>
      <c r="G13" s="352" t="s">
        <v>213</v>
      </c>
      <c r="H13" s="353"/>
      <c r="I13" s="353"/>
      <c r="J13" s="353"/>
      <c r="K13" s="353"/>
      <c r="L13" s="354"/>
      <c r="M13" s="39" t="s">
        <v>104</v>
      </c>
      <c r="N13" s="40">
        <f>IF(M13="Oportuna",15,IF(M13="Inoportuna",0,""))</f>
        <v>15</v>
      </c>
      <c r="O13" s="352" t="s">
        <v>217</v>
      </c>
      <c r="P13" s="353"/>
      <c r="Q13" s="353"/>
      <c r="R13" s="353"/>
      <c r="S13" s="353"/>
      <c r="T13" s="354"/>
      <c r="U13" s="39" t="s">
        <v>104</v>
      </c>
      <c r="V13" s="40">
        <f>IF(U13="Oportuna",15,IF(U13="Inoportuna",0,""))</f>
        <v>15</v>
      </c>
      <c r="W13" s="352" t="s">
        <v>222</v>
      </c>
      <c r="X13" s="353"/>
      <c r="Y13" s="353"/>
      <c r="Z13" s="353"/>
      <c r="AA13" s="353"/>
      <c r="AB13" s="354"/>
      <c r="AC13" s="39" t="s">
        <v>104</v>
      </c>
      <c r="AD13" s="40">
        <f>IF(AC13="Oportuna",15,IF(AC13="Inoportuna",0,""))</f>
        <v>15</v>
      </c>
      <c r="AE13" s="352" t="s">
        <v>224</v>
      </c>
      <c r="AF13" s="353"/>
      <c r="AG13" s="353"/>
      <c r="AH13" s="353"/>
      <c r="AI13" s="353"/>
      <c r="AJ13" s="354"/>
    </row>
    <row r="14" spans="1:36" ht="47.25" customHeight="1" x14ac:dyDescent="0.2">
      <c r="B14" s="67" t="s">
        <v>124</v>
      </c>
      <c r="C14" s="37" t="s">
        <v>96</v>
      </c>
      <c r="D14" s="46" t="s">
        <v>88</v>
      </c>
      <c r="E14" s="41" t="s">
        <v>106</v>
      </c>
      <c r="F14" s="40">
        <f>IF(E14="Prevenir o detectar",15,IF(E14="No es control",0,""))</f>
        <v>15</v>
      </c>
      <c r="G14" s="352" t="s">
        <v>214</v>
      </c>
      <c r="H14" s="353"/>
      <c r="I14" s="353"/>
      <c r="J14" s="353"/>
      <c r="K14" s="353"/>
      <c r="L14" s="354"/>
      <c r="M14" s="41" t="s">
        <v>106</v>
      </c>
      <c r="N14" s="40">
        <f>IF(M14="Prevenir o detectar",15,IF(M14="No es control",0,""))</f>
        <v>15</v>
      </c>
      <c r="O14" s="352" t="s">
        <v>218</v>
      </c>
      <c r="P14" s="353"/>
      <c r="Q14" s="353"/>
      <c r="R14" s="353"/>
      <c r="S14" s="353"/>
      <c r="T14" s="354"/>
      <c r="U14" s="41" t="s">
        <v>106</v>
      </c>
      <c r="V14" s="40">
        <f>IF(U14="Prevenir o detectar",15,IF(U14="No es control",0,""))</f>
        <v>15</v>
      </c>
      <c r="W14" s="352" t="s">
        <v>221</v>
      </c>
      <c r="X14" s="353"/>
      <c r="Y14" s="353"/>
      <c r="Z14" s="353"/>
      <c r="AA14" s="353"/>
      <c r="AB14" s="354"/>
      <c r="AC14" s="41" t="s">
        <v>106</v>
      </c>
      <c r="AD14" s="40">
        <f>IF(AC14="Prevenir o detectar",15,IF(AC14="No es control",0,""))</f>
        <v>15</v>
      </c>
      <c r="AE14" s="352" t="s">
        <v>225</v>
      </c>
      <c r="AF14" s="353"/>
      <c r="AG14" s="353"/>
      <c r="AH14" s="353"/>
      <c r="AI14" s="353"/>
      <c r="AJ14" s="354"/>
    </row>
    <row r="15" spans="1:36" ht="67.5" customHeight="1" x14ac:dyDescent="0.2">
      <c r="B15" s="68" t="s">
        <v>126</v>
      </c>
      <c r="C15" s="37" t="s">
        <v>97</v>
      </c>
      <c r="D15" s="46" t="s">
        <v>89</v>
      </c>
      <c r="E15" s="39" t="s">
        <v>108</v>
      </c>
      <c r="F15" s="40">
        <f>IF(E15="Confiable",15,IF(E15="No confiable",0,""))</f>
        <v>15</v>
      </c>
      <c r="G15" s="352" t="s">
        <v>215</v>
      </c>
      <c r="H15" s="353"/>
      <c r="I15" s="353"/>
      <c r="J15" s="353"/>
      <c r="K15" s="353"/>
      <c r="L15" s="354"/>
      <c r="M15" s="39" t="s">
        <v>108</v>
      </c>
      <c r="N15" s="40">
        <f>IF(M15="Confiable",15,IF(M15="No confiable",0,""))</f>
        <v>15</v>
      </c>
      <c r="O15" s="352" t="s">
        <v>219</v>
      </c>
      <c r="P15" s="353"/>
      <c r="Q15" s="353"/>
      <c r="R15" s="353"/>
      <c r="S15" s="353"/>
      <c r="T15" s="354"/>
      <c r="U15" s="39" t="s">
        <v>108</v>
      </c>
      <c r="V15" s="40">
        <f>IF(U15="Confiable",15,IF(U15="No confiable",0,""))</f>
        <v>15</v>
      </c>
      <c r="W15" s="352" t="s">
        <v>195</v>
      </c>
      <c r="X15" s="353"/>
      <c r="Y15" s="353"/>
      <c r="Z15" s="353"/>
      <c r="AA15" s="353"/>
      <c r="AB15" s="354"/>
      <c r="AC15" s="39" t="s">
        <v>108</v>
      </c>
      <c r="AD15" s="40">
        <f>IF(AC15="Confiable",15,IF(AC15="No confiable",0,""))</f>
        <v>15</v>
      </c>
      <c r="AE15" s="352" t="s">
        <v>219</v>
      </c>
      <c r="AF15" s="353"/>
      <c r="AG15" s="353"/>
      <c r="AH15" s="353"/>
      <c r="AI15" s="353"/>
      <c r="AJ15" s="354"/>
    </row>
    <row r="16" spans="1:36" ht="92.25" customHeight="1" x14ac:dyDescent="0.2">
      <c r="B16" s="68" t="s">
        <v>127</v>
      </c>
      <c r="C16" s="37" t="s">
        <v>98</v>
      </c>
      <c r="D16" s="46" t="s">
        <v>90</v>
      </c>
      <c r="E16" s="41" t="s">
        <v>110</v>
      </c>
      <c r="F16" s="40">
        <f>IF(E16="Se investigan y resuelven oportunamente",15,IF(E16="No se investigan y resuelven oportunamente",0,""))</f>
        <v>15</v>
      </c>
      <c r="G16" s="352" t="s">
        <v>216</v>
      </c>
      <c r="H16" s="353"/>
      <c r="I16" s="353"/>
      <c r="J16" s="353"/>
      <c r="K16" s="353"/>
      <c r="L16" s="354"/>
      <c r="M16" s="41" t="s">
        <v>110</v>
      </c>
      <c r="N16" s="40">
        <f>IF(M16="Se investigan y resuelven oportunamente",15,IF(M16="No se investigan y resuelven oportunamente",0,""))</f>
        <v>15</v>
      </c>
      <c r="O16" s="352" t="s">
        <v>220</v>
      </c>
      <c r="P16" s="353"/>
      <c r="Q16" s="353"/>
      <c r="R16" s="353"/>
      <c r="S16" s="353"/>
      <c r="T16" s="354"/>
      <c r="U16" s="41" t="s">
        <v>110</v>
      </c>
      <c r="V16" s="40">
        <f>IF(U16="Se investigan y resuelven oportunamente",15,IF(U16="No se investigan y resuelven oportunamente",0,""))</f>
        <v>15</v>
      </c>
      <c r="W16" s="352" t="s">
        <v>223</v>
      </c>
      <c r="X16" s="353"/>
      <c r="Y16" s="353"/>
      <c r="Z16" s="353"/>
      <c r="AA16" s="353"/>
      <c r="AB16" s="354"/>
      <c r="AC16" s="41" t="s">
        <v>110</v>
      </c>
      <c r="AD16" s="40">
        <f>IF(AC16="Se investigan y resuelven oportunamente",15,IF(AC16="No se investigan y resuelven oportunamente",0,""))</f>
        <v>15</v>
      </c>
      <c r="AE16" s="352" t="s">
        <v>216</v>
      </c>
      <c r="AF16" s="353"/>
      <c r="AG16" s="353"/>
      <c r="AH16" s="353"/>
      <c r="AI16" s="353"/>
      <c r="AJ16" s="354"/>
    </row>
    <row r="17" spans="2:36" ht="96.75" customHeight="1" thickBot="1" x14ac:dyDescent="0.25">
      <c r="B17" s="56" t="s">
        <v>125</v>
      </c>
      <c r="C17" s="66" t="s">
        <v>99</v>
      </c>
      <c r="D17" s="47" t="s">
        <v>91</v>
      </c>
      <c r="E17" s="42" t="s">
        <v>112</v>
      </c>
      <c r="F17" s="43">
        <f>IF(E17="Completa",10,IF(E17="Incompleta",5,IF(E17="No existe",0,"")))</f>
        <v>10</v>
      </c>
      <c r="G17" s="355" t="s">
        <v>198</v>
      </c>
      <c r="H17" s="356"/>
      <c r="I17" s="356"/>
      <c r="J17" s="356"/>
      <c r="K17" s="356"/>
      <c r="L17" s="357"/>
      <c r="M17" s="42" t="s">
        <v>112</v>
      </c>
      <c r="N17" s="43">
        <f>IF(M17="Completa",10,IF(M17="Incompleta",5,IF(M17="No existe",0,"")))</f>
        <v>10</v>
      </c>
      <c r="O17" s="355" t="s">
        <v>204</v>
      </c>
      <c r="P17" s="356"/>
      <c r="Q17" s="356"/>
      <c r="R17" s="356"/>
      <c r="S17" s="356"/>
      <c r="T17" s="357"/>
      <c r="U17" s="42" t="s">
        <v>112</v>
      </c>
      <c r="V17" s="43">
        <f>IF(U17="Completa",10,IF(U17="Incompleta",5,IF(U17="No existe",0,"")))</f>
        <v>10</v>
      </c>
      <c r="W17" s="355" t="s">
        <v>206</v>
      </c>
      <c r="X17" s="356"/>
      <c r="Y17" s="356"/>
      <c r="Z17" s="356"/>
      <c r="AA17" s="356"/>
      <c r="AB17" s="357"/>
      <c r="AC17" s="42" t="s">
        <v>112</v>
      </c>
      <c r="AD17" s="43">
        <f>IF(AC17="Completa",10,IF(AC17="Incompleta",5,IF(AC17="No existe",0,"")))</f>
        <v>10</v>
      </c>
      <c r="AE17" s="355" t="s">
        <v>198</v>
      </c>
      <c r="AF17" s="356"/>
      <c r="AG17" s="356"/>
      <c r="AH17" s="356"/>
      <c r="AI17" s="356"/>
      <c r="AJ17" s="357"/>
    </row>
    <row r="18" spans="2:36" ht="15" thickBot="1" x14ac:dyDescent="0.25">
      <c r="D18" s="38"/>
    </row>
    <row r="19" spans="2:36" x14ac:dyDescent="0.2">
      <c r="D19" s="107" t="s">
        <v>92</v>
      </c>
      <c r="E19" s="358">
        <f>IF(SUM(F11:F17)=0,"-",SUM(F11:F17))</f>
        <v>100</v>
      </c>
      <c r="F19" s="359"/>
      <c r="G19" s="108"/>
      <c r="H19" s="108"/>
      <c r="I19" s="108"/>
      <c r="J19" s="108"/>
      <c r="K19" s="108"/>
      <c r="L19" s="107" t="s">
        <v>92</v>
      </c>
      <c r="M19" s="358">
        <f>IF(SUM(N11:N17)=0,"-",SUM(N11:N17))</f>
        <v>100</v>
      </c>
      <c r="N19" s="359"/>
      <c r="O19" s="108"/>
      <c r="P19" s="108"/>
      <c r="Q19" s="108"/>
      <c r="R19" s="108"/>
      <c r="S19" s="108"/>
      <c r="T19" s="107" t="s">
        <v>92</v>
      </c>
      <c r="U19" s="358">
        <f>IF(SUM(V11:V17)=0,"-",SUM(V11:V17))</f>
        <v>100</v>
      </c>
      <c r="V19" s="359"/>
      <c r="W19" s="108"/>
      <c r="X19" s="108"/>
      <c r="Y19" s="108"/>
      <c r="Z19" s="108"/>
      <c r="AA19" s="108"/>
      <c r="AB19" s="107" t="s">
        <v>92</v>
      </c>
      <c r="AC19" s="358">
        <f>IF(SUM(AD11:AD17)=0,"-",SUM(AD11:AD17))</f>
        <v>100</v>
      </c>
      <c r="AD19" s="359"/>
      <c r="AE19" s="108"/>
      <c r="AF19" s="108"/>
      <c r="AG19" s="108"/>
      <c r="AH19" s="108"/>
      <c r="AI19" s="108"/>
      <c r="AJ19" s="108"/>
    </row>
    <row r="20" spans="2:36" ht="15" thickBot="1" x14ac:dyDescent="0.25">
      <c r="D20" s="109" t="s">
        <v>118</v>
      </c>
      <c r="E20" s="360" t="str">
        <f>IF(E19&lt;=74,"Débil",IF(E19&lt;=89,"Moderado",IF(E19&lt;=100,"Fuerte","")))</f>
        <v>Fuerte</v>
      </c>
      <c r="F20" s="361"/>
      <c r="G20" s="108"/>
      <c r="H20" s="108"/>
      <c r="I20" s="108"/>
      <c r="J20" s="108"/>
      <c r="K20" s="108"/>
      <c r="L20" s="109" t="s">
        <v>118</v>
      </c>
      <c r="M20" s="360" t="str">
        <f>IF(M19&lt;=74,"Débil",IF(M19&lt;=89,"Moderado",IF(M19&lt;=100,"Fuerte","")))</f>
        <v>Fuerte</v>
      </c>
      <c r="N20" s="361"/>
      <c r="O20" s="108"/>
      <c r="P20" s="108"/>
      <c r="Q20" s="108"/>
      <c r="R20" s="108"/>
      <c r="S20" s="108"/>
      <c r="T20" s="109" t="s">
        <v>118</v>
      </c>
      <c r="U20" s="360" t="str">
        <f>IF(U19&lt;=74,"Débil",IF(U19&lt;=89,"Moderado",IF(U19&lt;=100,"Fuerte","")))</f>
        <v>Fuerte</v>
      </c>
      <c r="V20" s="361"/>
      <c r="W20" s="108"/>
      <c r="X20" s="108"/>
      <c r="Y20" s="108"/>
      <c r="Z20" s="108"/>
      <c r="AA20" s="108"/>
      <c r="AB20" s="109" t="s">
        <v>118</v>
      </c>
      <c r="AC20" s="360" t="str">
        <f>IF(AC19&lt;=74,"Débil",IF(AC19&lt;=89,"Moderado",IF(AC19&lt;=100,"Fuerte","")))</f>
        <v>Fuerte</v>
      </c>
      <c r="AD20" s="361"/>
      <c r="AE20" s="108"/>
      <c r="AF20" s="108"/>
      <c r="AG20" s="108"/>
      <c r="AH20" s="108"/>
      <c r="AI20" s="108"/>
      <c r="AJ20" s="108"/>
    </row>
  </sheetData>
  <mergeCells count="58">
    <mergeCell ref="E20:F20"/>
    <mergeCell ref="M20:N20"/>
    <mergeCell ref="U20:V20"/>
    <mergeCell ref="AC20:AD20"/>
    <mergeCell ref="G17:L17"/>
    <mergeCell ref="O17:T17"/>
    <mergeCell ref="W17:AB17"/>
    <mergeCell ref="AE17:AJ17"/>
    <mergeCell ref="E19:F19"/>
    <mergeCell ref="M19:N19"/>
    <mergeCell ref="U19:V19"/>
    <mergeCell ref="AC19:AD19"/>
    <mergeCell ref="G15:L15"/>
    <mergeCell ref="O15:T15"/>
    <mergeCell ref="W15:AB15"/>
    <mergeCell ref="AE15:AJ15"/>
    <mergeCell ref="G16:L16"/>
    <mergeCell ref="O16:T16"/>
    <mergeCell ref="W16:AB16"/>
    <mergeCell ref="AE16:AJ16"/>
    <mergeCell ref="G13:L13"/>
    <mergeCell ref="O13:T13"/>
    <mergeCell ref="W13:AB13"/>
    <mergeCell ref="AE13:AJ13"/>
    <mergeCell ref="G14:L14"/>
    <mergeCell ref="O14:T14"/>
    <mergeCell ref="W14:AB14"/>
    <mergeCell ref="AE14:AJ14"/>
    <mergeCell ref="O9:T10"/>
    <mergeCell ref="U9:V9"/>
    <mergeCell ref="W9:AB10"/>
    <mergeCell ref="AC9:AD9"/>
    <mergeCell ref="AE9:AJ10"/>
    <mergeCell ref="B11:B12"/>
    <mergeCell ref="G11:L11"/>
    <mergeCell ref="O11:T11"/>
    <mergeCell ref="W11:AB11"/>
    <mergeCell ref="AE11:AJ11"/>
    <mergeCell ref="G12:L12"/>
    <mergeCell ref="O12:T12"/>
    <mergeCell ref="W12:AB12"/>
    <mergeCell ref="AE12:AJ12"/>
    <mergeCell ref="AC7:AJ7"/>
    <mergeCell ref="E8:L8"/>
    <mergeCell ref="M8:T8"/>
    <mergeCell ref="U8:AB8"/>
    <mergeCell ref="AC8:AJ8"/>
    <mergeCell ref="U7:AB7"/>
    <mergeCell ref="B9:B10"/>
    <mergeCell ref="C9:D10"/>
    <mergeCell ref="E9:F9"/>
    <mergeCell ref="G9:L10"/>
    <mergeCell ref="M9:N9"/>
    <mergeCell ref="A2:L2"/>
    <mergeCell ref="B5:L5"/>
    <mergeCell ref="B7:D8"/>
    <mergeCell ref="E7:L7"/>
    <mergeCell ref="M7:T7"/>
  </mergeCells>
  <dataValidations count="7">
    <dataValidation type="list" allowBlank="1" showInputMessage="1" showErrorMessage="1" sqref="E16 M16 U16 AC16">
      <formula1>P_6</formula1>
    </dataValidation>
    <dataValidation type="list" allowBlank="1" showInputMessage="1" showErrorMessage="1" sqref="E17 M17 U17 AC17">
      <formula1>P_7</formula1>
    </dataValidation>
    <dataValidation type="list" allowBlank="1" showInputMessage="1" showErrorMessage="1" sqref="E15 M15 U15 AC15">
      <formula1>P_5</formula1>
    </dataValidation>
    <dataValidation type="list" allowBlank="1" showInputMessage="1" showErrorMessage="1" sqref="E14 M14 U14 AC14">
      <formula1>P_4</formula1>
    </dataValidation>
    <dataValidation type="list" allowBlank="1" showInputMessage="1" showErrorMessage="1" sqref="E13 M13 U13 AC13">
      <formula1>P_3</formula1>
    </dataValidation>
    <dataValidation type="list" allowBlank="1" showInputMessage="1" showErrorMessage="1" sqref="E12 M12 U12 AC12">
      <formula1>P_2</formula1>
    </dataValidation>
    <dataValidation type="list" allowBlank="1" showInputMessage="1" showErrorMessage="1" sqref="E11 M11 U11 AC11">
      <formula1>P_1</formula1>
    </dataValidation>
  </dataValidations>
  <printOptions horizontalCentered="1"/>
  <pageMargins left="0.27559055118110237" right="0.15748031496062992" top="0.35433070866141736" bottom="0.74803149606299213" header="0.15748031496062992" footer="0.31496062992125984"/>
  <pageSetup paperSize="281"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24"/>
  <sheetViews>
    <sheetView workbookViewId="0">
      <selection activeCell="C3" sqref="C3"/>
    </sheetView>
  </sheetViews>
  <sheetFormatPr baseColWidth="10" defaultRowHeight="15" x14ac:dyDescent="0.25"/>
  <cols>
    <col min="3" max="3" width="11.5703125" style="93"/>
  </cols>
  <sheetData>
    <row r="2" spans="3:3" x14ac:dyDescent="0.25">
      <c r="C2" s="93">
        <v>0</v>
      </c>
    </row>
    <row r="3" spans="3:3" x14ac:dyDescent="0.25">
      <c r="C3" s="93">
        <v>0.3</v>
      </c>
    </row>
    <row r="4" spans="3:3" x14ac:dyDescent="0.25">
      <c r="C4" s="93">
        <v>0.5</v>
      </c>
    </row>
    <row r="5" spans="3:3" x14ac:dyDescent="0.25">
      <c r="C5" s="93">
        <v>1</v>
      </c>
    </row>
    <row r="6" spans="3:3" x14ac:dyDescent="0.25">
      <c r="C6" s="93">
        <v>2</v>
      </c>
    </row>
    <row r="7" spans="3:3" x14ac:dyDescent="0.25">
      <c r="C7" s="93">
        <v>3</v>
      </c>
    </row>
    <row r="8" spans="3:3" x14ac:dyDescent="0.25">
      <c r="C8" s="93">
        <v>4</v>
      </c>
    </row>
    <row r="9" spans="3:3" x14ac:dyDescent="0.25">
      <c r="C9" s="93">
        <v>5</v>
      </c>
    </row>
    <row r="10" spans="3:3" x14ac:dyDescent="0.25">
      <c r="C10" s="93">
        <v>6</v>
      </c>
    </row>
    <row r="11" spans="3:3" x14ac:dyDescent="0.25">
      <c r="C11" s="93">
        <v>7</v>
      </c>
    </row>
    <row r="12" spans="3:3" x14ac:dyDescent="0.25">
      <c r="C12" s="93">
        <v>8</v>
      </c>
    </row>
    <row r="13" spans="3:3" x14ac:dyDescent="0.25">
      <c r="C13" s="93">
        <v>9</v>
      </c>
    </row>
    <row r="14" spans="3:3" x14ac:dyDescent="0.25">
      <c r="C14" s="93">
        <v>10</v>
      </c>
    </row>
    <row r="15" spans="3:3" x14ac:dyDescent="0.25">
      <c r="C15" s="93">
        <v>11</v>
      </c>
    </row>
    <row r="16" spans="3:3" x14ac:dyDescent="0.25">
      <c r="C16" s="93">
        <v>12</v>
      </c>
    </row>
    <row r="17" spans="3:3" x14ac:dyDescent="0.25">
      <c r="C17" s="93">
        <v>13</v>
      </c>
    </row>
    <row r="18" spans="3:3" x14ac:dyDescent="0.25">
      <c r="C18" s="93">
        <v>14</v>
      </c>
    </row>
    <row r="19" spans="3:3" x14ac:dyDescent="0.25">
      <c r="C19" s="93">
        <v>15</v>
      </c>
    </row>
    <row r="20" spans="3:3" x14ac:dyDescent="0.25">
      <c r="C20" s="93">
        <v>16</v>
      </c>
    </row>
    <row r="21" spans="3:3" x14ac:dyDescent="0.25">
      <c r="C21" s="93">
        <v>17</v>
      </c>
    </row>
    <row r="22" spans="3:3" x14ac:dyDescent="0.25">
      <c r="C22" s="93">
        <v>18</v>
      </c>
    </row>
    <row r="23" spans="3:3" x14ac:dyDescent="0.25">
      <c r="C23" s="93">
        <v>19</v>
      </c>
    </row>
    <row r="24" spans="3:3" x14ac:dyDescent="0.25">
      <c r="C24" s="93">
        <v>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zoomScale="85" zoomScaleNormal="85" workbookViewId="0">
      <pane xSplit="2" ySplit="7" topLeftCell="C8" activePane="bottomRight" state="frozen"/>
      <selection sqref="A1:A4"/>
      <selection pane="topRight" sqref="A1:A4"/>
      <selection pane="bottomLeft" sqref="A1:A4"/>
      <selection pane="bottomRight" activeCell="A2" sqref="A2:C2"/>
    </sheetView>
  </sheetViews>
  <sheetFormatPr baseColWidth="10" defaultRowHeight="15" x14ac:dyDescent="0.25"/>
  <cols>
    <col min="1" max="1" width="6.5703125" customWidth="1"/>
    <col min="2" max="2" width="63" customWidth="1"/>
    <col min="3" max="3" width="15.5703125" customWidth="1"/>
  </cols>
  <sheetData>
    <row r="1" spans="1:3" ht="15.75" thickBot="1" x14ac:dyDescent="0.3"/>
    <row r="2" spans="1:3" ht="55.5" customHeight="1" thickBot="1" x14ac:dyDescent="0.3">
      <c r="A2" s="362" t="s">
        <v>176</v>
      </c>
      <c r="B2" s="363"/>
      <c r="C2" s="363"/>
    </row>
    <row r="3" spans="1:3" ht="15.75" thickBot="1" x14ac:dyDescent="0.3"/>
    <row r="4" spans="1:3" x14ac:dyDescent="0.25">
      <c r="B4" s="61" t="s">
        <v>146</v>
      </c>
      <c r="C4" s="63">
        <f t="shared" ref="C4" si="0">COUNTIF(C8:C26,"SI")</f>
        <v>10</v>
      </c>
    </row>
    <row r="5" spans="1:3" ht="15.75" thickBot="1" x14ac:dyDescent="0.3">
      <c r="B5" s="62" t="s">
        <v>14</v>
      </c>
      <c r="C5" s="64" t="str">
        <f t="shared" ref="C5" si="1">IF(C4=0,"-",IF(C4&lt;=5,"Moderado",IF(C4&lt;=11,"Mayor",IF(C4&lt;=19,"Catastrófico"))))</f>
        <v>Mayor</v>
      </c>
    </row>
    <row r="6" spans="1:3" ht="15.75" thickBot="1" x14ac:dyDescent="0.3"/>
    <row r="7" spans="1:3" ht="15.75" thickBot="1" x14ac:dyDescent="0.3">
      <c r="A7" s="70"/>
      <c r="B7" s="71"/>
      <c r="C7" s="73" t="s">
        <v>188</v>
      </c>
    </row>
    <row r="8" spans="1:3" x14ac:dyDescent="0.25">
      <c r="A8" s="48">
        <v>1</v>
      </c>
      <c r="B8" s="51" t="s">
        <v>128</v>
      </c>
      <c r="C8" s="59" t="s">
        <v>24</v>
      </c>
    </row>
    <row r="9" spans="1:3" x14ac:dyDescent="0.25">
      <c r="A9" s="49">
        <v>2</v>
      </c>
      <c r="B9" s="52" t="s">
        <v>129</v>
      </c>
      <c r="C9" s="57" t="s">
        <v>24</v>
      </c>
    </row>
    <row r="10" spans="1:3" x14ac:dyDescent="0.25">
      <c r="A10" s="49">
        <v>3</v>
      </c>
      <c r="B10" s="52" t="s">
        <v>130</v>
      </c>
      <c r="C10" s="57" t="s">
        <v>189</v>
      </c>
    </row>
    <row r="11" spans="1:3" ht="25.5" x14ac:dyDescent="0.25">
      <c r="A11" s="49">
        <v>4</v>
      </c>
      <c r="B11" s="52" t="s">
        <v>131</v>
      </c>
      <c r="C11" s="57" t="s">
        <v>31</v>
      </c>
    </row>
    <row r="12" spans="1:3" x14ac:dyDescent="0.25">
      <c r="A12" s="49">
        <v>5</v>
      </c>
      <c r="B12" s="52" t="s">
        <v>132</v>
      </c>
      <c r="C12" s="57" t="s">
        <v>24</v>
      </c>
    </row>
    <row r="13" spans="1:3" x14ac:dyDescent="0.25">
      <c r="A13" s="49">
        <v>6</v>
      </c>
      <c r="B13" s="52" t="s">
        <v>133</v>
      </c>
      <c r="C13" s="57" t="s">
        <v>24</v>
      </c>
    </row>
    <row r="14" spans="1:3" x14ac:dyDescent="0.25">
      <c r="A14" s="49">
        <v>7</v>
      </c>
      <c r="B14" s="52" t="s">
        <v>134</v>
      </c>
      <c r="C14" s="57" t="s">
        <v>24</v>
      </c>
    </row>
    <row r="15" spans="1:3" ht="26.25" customHeight="1" x14ac:dyDescent="0.25">
      <c r="A15" s="49">
        <v>8</v>
      </c>
      <c r="B15" s="52" t="s">
        <v>147</v>
      </c>
      <c r="C15" s="57" t="s">
        <v>31</v>
      </c>
    </row>
    <row r="16" spans="1:3" x14ac:dyDescent="0.25">
      <c r="A16" s="49">
        <v>9</v>
      </c>
      <c r="B16" s="52" t="s">
        <v>135</v>
      </c>
      <c r="C16" s="57" t="s">
        <v>31</v>
      </c>
    </row>
    <row r="17" spans="1:3" ht="25.5" x14ac:dyDescent="0.25">
      <c r="A17" s="49">
        <v>10</v>
      </c>
      <c r="B17" s="52" t="s">
        <v>136</v>
      </c>
      <c r="C17" s="57" t="s">
        <v>24</v>
      </c>
    </row>
    <row r="18" spans="1:3" x14ac:dyDescent="0.25">
      <c r="A18" s="49">
        <v>11</v>
      </c>
      <c r="B18" s="52" t="s">
        <v>137</v>
      </c>
      <c r="C18" s="57" t="s">
        <v>24</v>
      </c>
    </row>
    <row r="19" spans="1:3" x14ac:dyDescent="0.25">
      <c r="A19" s="49">
        <v>12</v>
      </c>
      <c r="B19" s="52" t="s">
        <v>138</v>
      </c>
      <c r="C19" s="57" t="s">
        <v>24</v>
      </c>
    </row>
    <row r="20" spans="1:3" x14ac:dyDescent="0.25">
      <c r="A20" s="49">
        <v>13</v>
      </c>
      <c r="B20" s="52" t="s">
        <v>139</v>
      </c>
      <c r="C20" s="57" t="s">
        <v>24</v>
      </c>
    </row>
    <row r="21" spans="1:3" x14ac:dyDescent="0.25">
      <c r="A21" s="49">
        <v>14</v>
      </c>
      <c r="B21" s="52" t="s">
        <v>140</v>
      </c>
      <c r="C21" s="58" t="s">
        <v>24</v>
      </c>
    </row>
    <row r="22" spans="1:3" x14ac:dyDescent="0.25">
      <c r="A22" s="49">
        <v>15</v>
      </c>
      <c r="B22" s="52" t="s">
        <v>141</v>
      </c>
      <c r="C22" s="57" t="s">
        <v>31</v>
      </c>
    </row>
    <row r="23" spans="1:3" x14ac:dyDescent="0.25">
      <c r="A23" s="49">
        <v>16</v>
      </c>
      <c r="B23" s="52" t="s">
        <v>142</v>
      </c>
      <c r="C23" s="57" t="s">
        <v>31</v>
      </c>
    </row>
    <row r="24" spans="1:3" x14ac:dyDescent="0.25">
      <c r="A24" s="49">
        <v>17</v>
      </c>
      <c r="B24" s="52" t="s">
        <v>143</v>
      </c>
      <c r="C24" s="57" t="s">
        <v>31</v>
      </c>
    </row>
    <row r="25" spans="1:3" x14ac:dyDescent="0.25">
      <c r="A25" s="49">
        <v>18</v>
      </c>
      <c r="B25" s="52" t="s">
        <v>144</v>
      </c>
      <c r="C25" s="57" t="s">
        <v>31</v>
      </c>
    </row>
    <row r="26" spans="1:3" ht="15.75" thickBot="1" x14ac:dyDescent="0.3">
      <c r="A26" s="50">
        <v>19</v>
      </c>
      <c r="B26" s="53" t="s">
        <v>145</v>
      </c>
      <c r="C26" s="60" t="s">
        <v>31</v>
      </c>
    </row>
  </sheetData>
  <mergeCells count="1">
    <mergeCell ref="A2:C2"/>
  </mergeCell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19</vt:i4>
      </vt:variant>
    </vt:vector>
  </HeadingPairs>
  <TitlesOfParts>
    <vt:vector size="25" baseType="lpstr">
      <vt:lpstr>Mapa</vt:lpstr>
      <vt:lpstr>Listas</vt:lpstr>
      <vt:lpstr>Matriz</vt:lpstr>
      <vt:lpstr>Anexo 2 - Valoración Controles</vt:lpstr>
      <vt:lpstr>Hoja1</vt:lpstr>
      <vt:lpstr>Anexo 1 - Impacto (RC)</vt:lpstr>
      <vt:lpstr>Ejecución</vt:lpstr>
      <vt:lpstr>Frecuencia</vt:lpstr>
      <vt:lpstr>Impacto</vt:lpstr>
      <vt:lpstr>Macroprocesos</vt:lpstr>
      <vt:lpstr>P_1</vt:lpstr>
      <vt:lpstr>P_2</vt:lpstr>
      <vt:lpstr>P_3</vt:lpstr>
      <vt:lpstr>P_4</vt:lpstr>
      <vt:lpstr>P_5</vt:lpstr>
      <vt:lpstr>P_6</vt:lpstr>
      <vt:lpstr>P_7</vt:lpstr>
      <vt:lpstr>P_8</vt:lpstr>
      <vt:lpstr>P_9</vt:lpstr>
      <vt:lpstr>Procesos</vt:lpstr>
      <vt:lpstr>Si_No</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Nestor Fernando Avella Avella</cp:lastModifiedBy>
  <cp:lastPrinted>2020-01-31T23:12:07Z</cp:lastPrinted>
  <dcterms:created xsi:type="dcterms:W3CDTF">2020-01-13T19:31:31Z</dcterms:created>
  <dcterms:modified xsi:type="dcterms:W3CDTF">2022-06-22T22:57:21Z</dcterms:modified>
</cp:coreProperties>
</file>