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CIÓN 1" sheetId="1" r:id="rId4"/>
    <sheet state="visible" name="OTRAS OPCIONES" sheetId="2" r:id="rId5"/>
  </sheets>
  <definedNames/>
  <calcPr/>
  <extLst>
    <ext uri="GoogleSheetsCustomDataVersion1">
      <go:sheetsCustomData xmlns:go="http://customooxmlschemas.google.com/" r:id="rId6" roundtripDataSignature="AMtx7mgUdiYfpytHNMrT1nx8Wm14fMJYYg=="/>
    </ext>
  </extLst>
</workbook>
</file>

<file path=xl/sharedStrings.xml><?xml version="1.0" encoding="utf-8"?>
<sst xmlns="http://schemas.openxmlformats.org/spreadsheetml/2006/main" count="124" uniqueCount="33">
  <si>
    <t>ANÁLISIS DE PRECIOS HISTÓRICOS SERIE DE NO FICCIÓN CON COMPONENTE MOTION GRAPHICS/ANIMADO</t>
  </si>
  <si>
    <t>Nombre del Proyecto</t>
  </si>
  <si>
    <t>Operador</t>
  </si>
  <si>
    <t>Año</t>
  </si>
  <si>
    <t>Capítulos</t>
  </si>
  <si>
    <t>Duración Minutos</t>
  </si>
  <si>
    <t>Total de Minutos Contenido</t>
  </si>
  <si>
    <t>Vr Total</t>
  </si>
  <si>
    <t>Vr capítulo</t>
  </si>
  <si>
    <t>Vr minuto</t>
  </si>
  <si>
    <t>Vr minuto 2023</t>
  </si>
  <si>
    <t>PLAN PERFECTO</t>
  </si>
  <si>
    <t>Capital</t>
  </si>
  <si>
    <t>GENIALES</t>
  </si>
  <si>
    <t>ANIMALXS</t>
  </si>
  <si>
    <t>CONSTITUCIÓN 1991</t>
  </si>
  <si>
    <t>Señal Colombia</t>
  </si>
  <si>
    <t>PROMEDIO VALOR MINUTO -  SERIE  NO FICCIÓN CON COMPONENTE MOTION GRAPHICS/ANIMADO - TV PÚBLICA</t>
  </si>
  <si>
    <t>$491.833.333</t>
  </si>
  <si>
    <t xml:space="preserve">VALOR MINUTO </t>
  </si>
  <si>
    <t xml:space="preserve">ROMPER ESTEREOTIPOS </t>
  </si>
  <si>
    <t xml:space="preserve">ESTUDIO, ANIMACIÓN </t>
  </si>
  <si>
    <t>DIFERENCIA POR ENCIMA</t>
  </si>
  <si>
    <t>ROMPIENDO MOLDES</t>
  </si>
  <si>
    <t xml:space="preserve">ESTUDIO, TIKTOKER </t>
  </si>
  <si>
    <t>FEMINISMOS PARA ADOLESCENTES</t>
  </si>
  <si>
    <t>PRESENTADORES, TRASLADO LOCACIONES</t>
  </si>
  <si>
    <t>OPCIÓN SELECCIONADA PARA EP</t>
  </si>
  <si>
    <t>ANÁLISIS DE PRECIOS HISTÓRICOS SERIE DE NO FICCIÓN CON COMPONENTE ANIMADO</t>
  </si>
  <si>
    <t>PROMEDIO VALOR MINUTO -  SERIE  NO FICCIÓN CON COMPONENTE ANIMADO - TV PÚBLICA</t>
  </si>
  <si>
    <t>PA LAS QUE SEA</t>
  </si>
  <si>
    <t>LAS PODEROSAS</t>
  </si>
  <si>
    <t>https://www.youtube.com/watch?v=AWKjdGIzAbM&amp;t=32s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</si>
</sst>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Calibri"/>
      <scheme val="minor"/>
    </font>
    <font>
      <color theme="1"/>
      <name val="Calibri"/>
      <scheme val="minor"/>
    </font>
    <font>
      <b/>
      <sz val="7.0"/>
      <color theme="1"/>
      <name val="Arial"/>
    </font>
    <font/>
    <font>
      <sz val="7.0"/>
      <color theme="1"/>
      <name val="Arial"/>
    </font>
    <font>
      <b/>
      <sz val="12.0"/>
      <color rgb="FF000000"/>
      <name val="Calibri"/>
    </font>
    <font>
      <b/>
      <color theme="1"/>
      <name val="Calibri"/>
      <scheme val="minor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  <fill>
      <patternFill patternType="solid">
        <fgColor rgb="FF00FF00"/>
        <bgColor rgb="FF00FF00"/>
      </patternFill>
    </fill>
  </fills>
  <borders count="8">
    <border/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3" xfId="0" applyFont="1" applyNumberFormat="1"/>
    <xf borderId="1" fillId="2" fontId="2" numFmtId="3" xfId="0" applyAlignment="1" applyBorder="1" applyFill="1" applyFont="1" applyNumberFormat="1">
      <alignment horizontal="center" readingOrder="0" shrinkToFit="0" vertical="center" wrapText="1"/>
    </xf>
    <xf borderId="1" fillId="0" fontId="3" numFmtId="0" xfId="0" applyBorder="1" applyFont="1"/>
    <xf borderId="0" fillId="2" fontId="1" numFmtId="3" xfId="0" applyFont="1" applyNumberFormat="1"/>
    <xf borderId="2" fillId="2" fontId="2" numFmtId="3" xfId="0" applyAlignment="1" applyBorder="1" applyFont="1" applyNumberFormat="1">
      <alignment horizontal="center" shrinkToFit="0" vertical="center" wrapText="1"/>
    </xf>
    <xf borderId="3" fillId="2" fontId="2" numFmtId="3" xfId="0" applyAlignment="1" applyBorder="1" applyFont="1" applyNumberFormat="1">
      <alignment horizontal="center" shrinkToFit="0" vertical="center" wrapText="1"/>
    </xf>
    <xf borderId="4" fillId="2" fontId="2" numFmtId="3" xfId="0" applyAlignment="1" applyBorder="1" applyFont="1" applyNumberFormat="1">
      <alignment horizontal="center" readingOrder="0" shrinkToFit="0" vertical="center" wrapText="1"/>
    </xf>
    <xf borderId="2" fillId="2" fontId="4" numFmtId="3" xfId="0" applyAlignment="1" applyBorder="1" applyFont="1" applyNumberFormat="1">
      <alignment horizontal="center" shrinkToFit="0" wrapText="1"/>
    </xf>
    <xf borderId="3" fillId="2" fontId="4" numFmtId="3" xfId="0" applyAlignment="1" applyBorder="1" applyFont="1" applyNumberFormat="1">
      <alignment horizontal="center" shrinkToFit="0" wrapText="1"/>
    </xf>
    <xf borderId="4" fillId="2" fontId="4" numFmtId="3" xfId="0" applyAlignment="1" applyBorder="1" applyFont="1" applyNumberFormat="1">
      <alignment readingOrder="0"/>
    </xf>
    <xf borderId="0" fillId="2" fontId="1" numFmtId="3" xfId="0" applyAlignment="1" applyFont="1" applyNumberFormat="1">
      <alignment readingOrder="0"/>
    </xf>
    <xf borderId="2" fillId="2" fontId="4" numFmtId="3" xfId="0" applyAlignment="1" applyBorder="1" applyFont="1" applyNumberFormat="1">
      <alignment horizontal="center" readingOrder="0" shrinkToFit="0" wrapText="1"/>
    </xf>
    <xf borderId="3" fillId="2" fontId="4" numFmtId="3" xfId="0" applyAlignment="1" applyBorder="1" applyFont="1" applyNumberFormat="1">
      <alignment horizontal="center" vertical="bottom"/>
    </xf>
    <xf borderId="3" fillId="2" fontId="4" numFmtId="3" xfId="0" applyAlignment="1" applyBorder="1" applyFont="1" applyNumberFormat="1">
      <alignment horizontal="center" readingOrder="0" vertical="bottom"/>
    </xf>
    <xf borderId="3" fillId="2" fontId="4" numFmtId="3" xfId="0" applyAlignment="1" applyBorder="1" applyFont="1" applyNumberFormat="1">
      <alignment horizontal="center" readingOrder="0"/>
    </xf>
    <xf borderId="3" fillId="2" fontId="4" numFmtId="3" xfId="0" applyAlignment="1" applyBorder="1" applyFont="1" applyNumberFormat="1">
      <alignment horizontal="center"/>
    </xf>
    <xf borderId="3" fillId="2" fontId="4" numFmtId="3" xfId="0" applyAlignment="1" applyBorder="1" applyFont="1" applyNumberFormat="1">
      <alignment horizontal="right" readingOrder="0" vertical="bottom"/>
    </xf>
    <xf borderId="3" fillId="2" fontId="4" numFmtId="3" xfId="0" applyAlignment="1" applyBorder="1" applyFont="1" applyNumberFormat="1">
      <alignment horizontal="right" vertical="bottom"/>
    </xf>
    <xf borderId="3" fillId="2" fontId="4" numFmtId="3" xfId="0" applyAlignment="1" applyBorder="1" applyFont="1" applyNumberFormat="1">
      <alignment horizontal="center" readingOrder="0" shrinkToFit="0" vertical="bottom" wrapText="1"/>
    </xf>
    <xf borderId="5" fillId="2" fontId="2" numFmtId="3" xfId="0" applyAlignment="1" applyBorder="1" applyFont="1" applyNumberForma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2" fontId="4" numFmtId="3" xfId="0" applyAlignment="1" applyBorder="1" applyFont="1" applyNumberFormat="1">
      <alignment horizontal="center" shrinkToFit="0" vertical="center" wrapText="1"/>
    </xf>
    <xf borderId="0" fillId="0" fontId="5" numFmtId="3" xfId="0" applyAlignment="1" applyFont="1" applyNumberFormat="1">
      <alignment readingOrder="0"/>
    </xf>
    <xf borderId="0" fillId="0" fontId="1" numFmtId="3" xfId="0" applyAlignment="1" applyFont="1" applyNumberFormat="1">
      <alignment readingOrder="0"/>
    </xf>
    <xf borderId="0" fillId="0" fontId="6" numFmtId="3" xfId="0" applyAlignment="1" applyFont="1" applyNumberFormat="1">
      <alignment readingOrder="0"/>
    </xf>
    <xf borderId="0" fillId="3" fontId="1" numFmtId="3" xfId="0" applyFill="1" applyFont="1" applyNumberFormat="1"/>
    <xf borderId="0" fillId="2" fontId="2" numFmtId="3" xfId="0" applyAlignment="1" applyFont="1" applyNumberFormat="1">
      <alignment horizontal="center" shrinkToFit="0" vertical="center" wrapText="1"/>
    </xf>
    <xf borderId="0" fillId="2" fontId="2" numFmtId="3" xfId="0" applyAlignment="1" applyFont="1" applyNumberFormat="1">
      <alignment horizontal="center" readingOrder="0" shrinkToFit="0" vertical="center" wrapText="1"/>
    </xf>
    <xf borderId="1" fillId="2" fontId="2" numFmtId="3" xfId="0" applyAlignment="1" applyBorder="1" applyFont="1" applyNumberFormat="1">
      <alignment horizontal="center" shrinkToFit="0" vertical="center" wrapText="1"/>
    </xf>
    <xf borderId="5" fillId="2" fontId="2" numFmtId="3" xfId="0" applyAlignment="1" applyBorder="1" applyFont="1" applyNumberFormat="1">
      <alignment horizontal="center" shrinkToFit="0" vertical="center" wrapText="1"/>
    </xf>
    <xf borderId="1" fillId="4" fontId="2" numFmtId="3" xfId="0" applyAlignment="1" applyBorder="1" applyFill="1" applyFont="1" applyNumberFormat="1">
      <alignment horizontal="center" shrinkToFit="0" vertical="center" wrapText="1"/>
    </xf>
    <xf borderId="2" fillId="0" fontId="4" numFmtId="3" xfId="0" applyAlignment="1" applyBorder="1" applyFont="1" applyNumberFormat="1">
      <alignment horizontal="center" shrinkToFit="0" wrapText="1"/>
    </xf>
    <xf borderId="3" fillId="0" fontId="4" numFmtId="3" xfId="0" applyAlignment="1" applyBorder="1" applyFont="1" applyNumberFormat="1">
      <alignment horizontal="center"/>
    </xf>
    <xf borderId="3" fillId="0" fontId="4" numFmtId="3" xfId="0" applyAlignment="1" applyBorder="1" applyFont="1" applyNumberFormat="1">
      <alignment horizontal="right"/>
    </xf>
    <xf borderId="4" fillId="0" fontId="4" numFmtId="3" xfId="0" applyAlignment="1" applyBorder="1" applyFont="1" applyNumberFormat="1">
      <alignment readingOrder="0" vertical="center"/>
    </xf>
    <xf borderId="3" fillId="0" fontId="4" numFmtId="3" xfId="0" applyAlignment="1" applyBorder="1" applyFont="1" applyNumberFormat="1">
      <alignment horizontal="center" vertical="bottom"/>
    </xf>
    <xf borderId="3" fillId="0" fontId="4" numFmtId="3" xfId="0" applyAlignment="1" applyBorder="1" applyFont="1" applyNumberFormat="1">
      <alignment horizontal="right" vertical="bottom"/>
    </xf>
    <xf borderId="4" fillId="0" fontId="4" numFmtId="3" xfId="0" applyAlignment="1" applyBorder="1" applyFont="1" applyNumberFormat="1">
      <alignment readingOrder="0"/>
    </xf>
    <xf borderId="2" fillId="0" fontId="4" numFmtId="3" xfId="0" applyAlignment="1" applyBorder="1" applyFont="1" applyNumberFormat="1">
      <alignment horizontal="center" readingOrder="0" shrinkToFit="0" wrapText="1"/>
    </xf>
    <xf borderId="3" fillId="0" fontId="4" numFmtId="3" xfId="0" applyAlignment="1" applyBorder="1" applyFont="1" applyNumberFormat="1">
      <alignment horizontal="center" shrinkToFit="0" wrapText="1"/>
    </xf>
    <xf borderId="3" fillId="0" fontId="4" numFmtId="3" xfId="0" applyAlignment="1" applyBorder="1" applyFont="1" applyNumberFormat="1">
      <alignment horizontal="center" readingOrder="0" shrinkToFit="0" wrapText="1"/>
    </xf>
    <xf borderId="5" fillId="4" fontId="2" numFmtId="3" xfId="0" applyAlignment="1" applyBorder="1" applyFont="1" applyNumberFormat="1">
      <alignment horizontal="center" shrinkToFit="0" vertical="center" wrapText="1"/>
    </xf>
    <xf borderId="7" fillId="4" fontId="4" numFmtId="3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readingOrder="0"/>
    </xf>
    <xf borderId="0" fillId="5" fontId="1" numFmtId="0" xfId="0" applyFill="1" applyFont="1"/>
    <xf borderId="0" fillId="5" fontId="2" numFmtId="3" xfId="0" applyAlignment="1" applyFont="1" applyNumberFormat="1">
      <alignment horizontal="center" readingOrder="0" shrinkToFit="0" vertical="center" wrapText="1"/>
    </xf>
    <xf borderId="1" fillId="5" fontId="2" numFmtId="3" xfId="0" applyAlignment="1" applyBorder="1" applyFont="1" applyNumberFormat="1">
      <alignment horizontal="center" shrinkToFit="0" vertical="center" wrapText="1"/>
    </xf>
    <xf borderId="2" fillId="5" fontId="2" numFmtId="3" xfId="0" applyAlignment="1" applyBorder="1" applyFont="1" applyNumberFormat="1">
      <alignment horizontal="center" shrinkToFit="0" vertical="center" wrapText="1"/>
    </xf>
    <xf borderId="3" fillId="5" fontId="2" numFmtId="3" xfId="0" applyAlignment="1" applyBorder="1" applyFont="1" applyNumberFormat="1">
      <alignment horizontal="center" shrinkToFit="0" vertical="center" wrapText="1"/>
    </xf>
    <xf borderId="4" fillId="5" fontId="2" numFmtId="3" xfId="0" applyAlignment="1" applyBorder="1" applyFont="1" applyNumberFormat="1">
      <alignment horizontal="center" readingOrder="0" shrinkToFit="0" vertical="center" wrapText="1"/>
    </xf>
    <xf borderId="2" fillId="5" fontId="4" numFmtId="3" xfId="0" applyAlignment="1" applyBorder="1" applyFont="1" applyNumberFormat="1">
      <alignment horizontal="center" shrinkToFit="0" wrapText="1"/>
    </xf>
    <xf borderId="3" fillId="5" fontId="4" numFmtId="3" xfId="0" applyAlignment="1" applyBorder="1" applyFont="1" applyNumberFormat="1">
      <alignment horizontal="center" shrinkToFit="0" wrapText="1"/>
    </xf>
    <xf borderId="4" fillId="5" fontId="4" numFmtId="3" xfId="0" applyAlignment="1" applyBorder="1" applyFont="1" applyNumberFormat="1">
      <alignment readingOrder="0"/>
    </xf>
    <xf borderId="2" fillId="5" fontId="4" numFmtId="3" xfId="0" applyAlignment="1" applyBorder="1" applyFont="1" applyNumberFormat="1">
      <alignment horizontal="center" readingOrder="0" shrinkToFit="0" wrapText="1"/>
    </xf>
    <xf borderId="3" fillId="5" fontId="4" numFmtId="3" xfId="0" applyAlignment="1" applyBorder="1" applyFont="1" applyNumberFormat="1">
      <alignment horizontal="center" vertical="bottom"/>
    </xf>
    <xf borderId="3" fillId="5" fontId="4" numFmtId="3" xfId="0" applyAlignment="1" applyBorder="1" applyFont="1" applyNumberFormat="1">
      <alignment horizontal="center" readingOrder="0" vertical="bottom"/>
    </xf>
    <xf borderId="3" fillId="5" fontId="4" numFmtId="3" xfId="0" applyAlignment="1" applyBorder="1" applyFont="1" applyNumberFormat="1">
      <alignment horizontal="center" readingOrder="0"/>
    </xf>
    <xf borderId="3" fillId="5" fontId="4" numFmtId="3" xfId="0" applyAlignment="1" applyBorder="1" applyFont="1" applyNumberFormat="1">
      <alignment horizontal="center"/>
    </xf>
    <xf borderId="3" fillId="5" fontId="4" numFmtId="3" xfId="0" applyAlignment="1" applyBorder="1" applyFont="1" applyNumberFormat="1">
      <alignment horizontal="right" readingOrder="0" vertical="bottom"/>
    </xf>
    <xf borderId="3" fillId="5" fontId="4" numFmtId="3" xfId="0" applyAlignment="1" applyBorder="1" applyFont="1" applyNumberFormat="1">
      <alignment horizontal="right" vertical="bottom"/>
    </xf>
    <xf borderId="0" fillId="5" fontId="1" numFmtId="3" xfId="0" applyAlignment="1" applyFont="1" applyNumberFormat="1">
      <alignment readingOrder="0"/>
    </xf>
    <xf borderId="3" fillId="5" fontId="4" numFmtId="3" xfId="0" applyAlignment="1" applyBorder="1" applyFont="1" applyNumberFormat="1">
      <alignment horizontal="center" readingOrder="0" shrinkToFit="0" vertical="bottom" wrapText="1"/>
    </xf>
    <xf borderId="5" fillId="5" fontId="2" numFmtId="3" xfId="0" applyAlignment="1" applyBorder="1" applyFont="1" applyNumberFormat="1">
      <alignment horizontal="center" shrinkToFit="0" vertical="center" wrapText="1"/>
    </xf>
    <xf borderId="7" fillId="5" fontId="4" numFmtId="3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descr="https://ssl.gstatic.com/ui/v1/icons/mail/images/cleardot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AWKjdGIzAbM&amp;t=32s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33"/>
    <col customWidth="1" min="2" max="2" width="10.11"/>
    <col customWidth="1" min="3" max="3" width="6.11"/>
    <col customWidth="1" min="4" max="4" width="4.78"/>
    <col customWidth="1" min="5" max="5" width="6.22"/>
    <col customWidth="1" min="6" max="6" width="6.56"/>
    <col customWidth="1" min="7" max="7" width="6.44"/>
    <col customWidth="1" min="8" max="8" width="8.0"/>
    <col customWidth="1" min="9" max="9" width="7.56"/>
    <col customWidth="1" min="10" max="10" width="6.67"/>
    <col customWidth="1" min="11" max="11" width="7.0"/>
    <col customWidth="1" min="12" max="26" width="10.56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7" t="s">
        <v>10</v>
      </c>
      <c r="L4" s="4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8" t="s">
        <v>11</v>
      </c>
      <c r="C5" s="9" t="s">
        <v>12</v>
      </c>
      <c r="D5" s="9">
        <v>2017.0</v>
      </c>
      <c r="E5" s="9">
        <v>15.0</v>
      </c>
      <c r="F5" s="9">
        <v>3.0</v>
      </c>
      <c r="G5" s="9">
        <f>+E5*F5</f>
        <v>45</v>
      </c>
      <c r="H5" s="9">
        <v>2.4760747E8</v>
      </c>
      <c r="I5" s="9">
        <f t="shared" ref="I5:J5" si="1">+H5/E5</f>
        <v>16507164.67</v>
      </c>
      <c r="J5" s="9">
        <f t="shared" si="1"/>
        <v>5502388.222</v>
      </c>
      <c r="K5" s="10">
        <v>7440310.0</v>
      </c>
      <c r="L5" s="11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2" t="s">
        <v>13</v>
      </c>
      <c r="C6" s="13" t="s">
        <v>12</v>
      </c>
      <c r="D6" s="14">
        <v>2020.0</v>
      </c>
      <c r="E6" s="15">
        <v>10.0</v>
      </c>
      <c r="F6" s="15">
        <v>7.0</v>
      </c>
      <c r="G6" s="16">
        <f t="shared" ref="G6:G8" si="3">E6*F6</f>
        <v>70</v>
      </c>
      <c r="H6" s="17">
        <v>4.222281E8</v>
      </c>
      <c r="I6" s="18">
        <f t="shared" ref="I6:J6" si="2">H6/E6</f>
        <v>42222810</v>
      </c>
      <c r="J6" s="18">
        <f t="shared" si="2"/>
        <v>6031830</v>
      </c>
      <c r="K6" s="10">
        <v>7200299.0</v>
      </c>
      <c r="L6" s="4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8" t="s">
        <v>14</v>
      </c>
      <c r="C7" s="13" t="s">
        <v>12</v>
      </c>
      <c r="D7" s="13">
        <v>2021.0</v>
      </c>
      <c r="E7" s="16">
        <v>13.0</v>
      </c>
      <c r="F7" s="16">
        <v>4.0</v>
      </c>
      <c r="G7" s="16">
        <f t="shared" si="3"/>
        <v>52</v>
      </c>
      <c r="H7" s="18">
        <v>2.6E8</v>
      </c>
      <c r="I7" s="18">
        <f t="shared" ref="I7:J7" si="4">H7/E7</f>
        <v>20000000</v>
      </c>
      <c r="J7" s="18">
        <f t="shared" si="4"/>
        <v>5000000</v>
      </c>
      <c r="K7" s="10">
        <v>5978092.0</v>
      </c>
      <c r="L7" s="4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2" t="s">
        <v>15</v>
      </c>
      <c r="C8" s="19" t="s">
        <v>16</v>
      </c>
      <c r="D8" s="13">
        <v>2021.0</v>
      </c>
      <c r="E8" s="15">
        <v>1.0</v>
      </c>
      <c r="F8" s="15">
        <v>145.0</v>
      </c>
      <c r="G8" s="16">
        <f t="shared" si="3"/>
        <v>145</v>
      </c>
      <c r="H8" s="17">
        <v>1.0013975E9</v>
      </c>
      <c r="I8" s="18">
        <f t="shared" ref="I8:J8" si="5">H8/E8</f>
        <v>1001397500</v>
      </c>
      <c r="J8" s="18">
        <f t="shared" si="5"/>
        <v>6906189.655</v>
      </c>
      <c r="K8" s="10">
        <v>8244038.0</v>
      </c>
      <c r="L8" s="4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20" t="s">
        <v>17</v>
      </c>
      <c r="C9" s="21"/>
      <c r="D9" s="21"/>
      <c r="E9" s="21"/>
      <c r="F9" s="21"/>
      <c r="G9" s="21"/>
      <c r="H9" s="21"/>
      <c r="I9" s="21"/>
      <c r="J9" s="22"/>
      <c r="K9" s="23">
        <f>SUM(K5:K8)/4</f>
        <v>7215684.75</v>
      </c>
      <c r="L9" s="24" t="s">
        <v>18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1">
        <v>7026190.0</v>
      </c>
      <c r="M10" s="25" t="s">
        <v>19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26">
        <v>1.0</v>
      </c>
      <c r="B11" s="26" t="s">
        <v>20</v>
      </c>
      <c r="C11" s="1"/>
      <c r="D11" s="1"/>
      <c r="E11" s="25" t="s">
        <v>21</v>
      </c>
      <c r="F11" s="1"/>
      <c r="G11" s="1"/>
      <c r="H11" s="1"/>
      <c r="I11" s="1"/>
      <c r="J11" s="1"/>
      <c r="K11" s="1"/>
      <c r="L11" s="27">
        <f>K9-L10</f>
        <v>189494.75</v>
      </c>
      <c r="M11" s="25" t="s">
        <v>22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26">
        <v>2.0</v>
      </c>
      <c r="B12" s="26" t="s">
        <v>23</v>
      </c>
      <c r="C12" s="1"/>
      <c r="D12" s="1"/>
      <c r="E12" s="25" t="s">
        <v>24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26">
        <v>3.0</v>
      </c>
      <c r="B13" s="26" t="s">
        <v>25</v>
      </c>
      <c r="C13" s="1"/>
      <c r="D13" s="1"/>
      <c r="E13" s="1"/>
      <c r="F13" s="25" t="s">
        <v>26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</sheetData>
  <mergeCells count="2">
    <mergeCell ref="B3:K3"/>
    <mergeCell ref="B9:J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33"/>
    <col customWidth="1" min="2" max="2" width="10.11"/>
    <col customWidth="1" min="3" max="3" width="6.11"/>
    <col customWidth="1" min="4" max="4" width="4.78"/>
    <col customWidth="1" min="5" max="5" width="6.22"/>
    <col customWidth="1" min="6" max="6" width="6.56"/>
    <col customWidth="1" min="7" max="7" width="6.44"/>
    <col customWidth="1" min="8" max="8" width="8.0"/>
    <col customWidth="1" min="9" max="9" width="7.56"/>
    <col customWidth="1" min="10" max="10" width="6.67"/>
    <col customWidth="1" min="11" max="11" width="7.0"/>
    <col customWidth="1" min="12" max="26" width="10.56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28"/>
      <c r="C2" s="28"/>
      <c r="D2" s="28"/>
      <c r="E2" s="29" t="s">
        <v>27</v>
      </c>
      <c r="I2" s="28"/>
      <c r="J2" s="28"/>
      <c r="K2" s="28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28"/>
      <c r="C3" s="28"/>
      <c r="D3" s="28"/>
      <c r="E3" s="28"/>
      <c r="F3" s="28"/>
      <c r="G3" s="28"/>
      <c r="H3" s="28"/>
      <c r="I3" s="28"/>
      <c r="J3" s="28"/>
      <c r="K3" s="28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30" t="s">
        <v>28</v>
      </c>
      <c r="C4" s="3"/>
      <c r="D4" s="3"/>
      <c r="E4" s="3"/>
      <c r="F4" s="3"/>
      <c r="G4" s="3"/>
      <c r="H4" s="3"/>
      <c r="I4" s="3"/>
      <c r="J4" s="3"/>
      <c r="K4" s="3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7" t="s">
        <v>10</v>
      </c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8" t="s">
        <v>11</v>
      </c>
      <c r="C6" s="9" t="s">
        <v>12</v>
      </c>
      <c r="D6" s="9">
        <v>2017.0</v>
      </c>
      <c r="E6" s="9">
        <v>15.0</v>
      </c>
      <c r="F6" s="9">
        <v>3.0</v>
      </c>
      <c r="G6" s="9">
        <f>+E6*F6</f>
        <v>45</v>
      </c>
      <c r="H6" s="9">
        <v>2.4760747E8</v>
      </c>
      <c r="I6" s="9">
        <f t="shared" ref="I6:J6" si="1">+H6/E6</f>
        <v>16507164.67</v>
      </c>
      <c r="J6" s="9">
        <f t="shared" si="1"/>
        <v>5502388.222</v>
      </c>
      <c r="K6" s="10">
        <v>7440310.0</v>
      </c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2" t="s">
        <v>13</v>
      </c>
      <c r="C7" s="13" t="s">
        <v>12</v>
      </c>
      <c r="D7" s="14">
        <v>2020.0</v>
      </c>
      <c r="E7" s="15">
        <v>10.0</v>
      </c>
      <c r="F7" s="15">
        <v>7.0</v>
      </c>
      <c r="G7" s="16">
        <f t="shared" ref="G7:G8" si="3">E7*F7</f>
        <v>70</v>
      </c>
      <c r="H7" s="17">
        <v>4.222281E8</v>
      </c>
      <c r="I7" s="18">
        <f t="shared" ref="I7:J7" si="2">H7/E7</f>
        <v>42222810</v>
      </c>
      <c r="J7" s="18">
        <f t="shared" si="2"/>
        <v>6031830</v>
      </c>
      <c r="K7" s="10">
        <v>7200299.0</v>
      </c>
      <c r="L7" s="4">
        <f>L17-K9</f>
        <v>153289.6667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8" t="s">
        <v>14</v>
      </c>
      <c r="C8" s="13" t="s">
        <v>12</v>
      </c>
      <c r="D8" s="13">
        <v>2021.0</v>
      </c>
      <c r="E8" s="16">
        <v>13.0</v>
      </c>
      <c r="F8" s="16">
        <v>4.0</v>
      </c>
      <c r="G8" s="16">
        <f t="shared" si="3"/>
        <v>52</v>
      </c>
      <c r="H8" s="18">
        <v>2.6E8</v>
      </c>
      <c r="I8" s="18">
        <f t="shared" ref="I8:J8" si="4">H8/E8</f>
        <v>20000000</v>
      </c>
      <c r="J8" s="18">
        <f t="shared" si="4"/>
        <v>5000000</v>
      </c>
      <c r="K8" s="10">
        <v>5978092.0</v>
      </c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31" t="s">
        <v>29</v>
      </c>
      <c r="C9" s="21"/>
      <c r="D9" s="21"/>
      <c r="E9" s="21"/>
      <c r="F9" s="21"/>
      <c r="G9" s="21"/>
      <c r="H9" s="21"/>
      <c r="I9" s="21"/>
      <c r="J9" s="22"/>
      <c r="K9" s="23">
        <f>SUM(K6:K8)/3</f>
        <v>6872900.333</v>
      </c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32" t="s">
        <v>28</v>
      </c>
      <c r="C11" s="3"/>
      <c r="D11" s="3"/>
      <c r="E11" s="3"/>
      <c r="F11" s="3"/>
      <c r="G11" s="3"/>
      <c r="H11" s="3"/>
      <c r="I11" s="3"/>
      <c r="J11" s="3"/>
      <c r="K11" s="3"/>
      <c r="L11" s="1"/>
      <c r="M11" s="25">
        <v>8244038.0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6</v>
      </c>
      <c r="H12" s="6" t="s">
        <v>7</v>
      </c>
      <c r="I12" s="6" t="s">
        <v>8</v>
      </c>
      <c r="J12" s="6" t="s">
        <v>9</v>
      </c>
      <c r="K12" s="7" t="s">
        <v>10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33" t="s">
        <v>30</v>
      </c>
      <c r="C13" s="34" t="s">
        <v>12</v>
      </c>
      <c r="D13" s="34">
        <v>2021.0</v>
      </c>
      <c r="E13" s="34">
        <v>10.0</v>
      </c>
      <c r="F13" s="34">
        <v>12.0</v>
      </c>
      <c r="G13" s="34">
        <f t="shared" ref="G13:G14" si="6">E13*F13</f>
        <v>120</v>
      </c>
      <c r="H13" s="35">
        <v>5.19969429E8</v>
      </c>
      <c r="I13" s="35">
        <f t="shared" ref="I13:J13" si="5">H13/E13</f>
        <v>51996942.9</v>
      </c>
      <c r="J13" s="35">
        <f t="shared" si="5"/>
        <v>4333078.575</v>
      </c>
      <c r="K13" s="36">
        <v>5172471.0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33" t="s">
        <v>14</v>
      </c>
      <c r="C14" s="37" t="s">
        <v>12</v>
      </c>
      <c r="D14" s="37">
        <v>2021.0</v>
      </c>
      <c r="E14" s="34">
        <v>13.0</v>
      </c>
      <c r="F14" s="34">
        <v>4.0</v>
      </c>
      <c r="G14" s="34">
        <f t="shared" si="6"/>
        <v>52</v>
      </c>
      <c r="H14" s="38">
        <v>2.6E8</v>
      </c>
      <c r="I14" s="38">
        <f t="shared" ref="I14:J14" si="7">H14/E14</f>
        <v>20000000</v>
      </c>
      <c r="J14" s="38">
        <f t="shared" si="7"/>
        <v>5000000</v>
      </c>
      <c r="K14" s="39">
        <v>5978092.0</v>
      </c>
      <c r="L14" s="27">
        <f>L17-K16</f>
        <v>1602995.667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40" t="s">
        <v>31</v>
      </c>
      <c r="C15" s="41" t="s">
        <v>12</v>
      </c>
      <c r="D15" s="42">
        <v>2022.0</v>
      </c>
      <c r="E15" s="42">
        <v>13.0</v>
      </c>
      <c r="F15" s="42">
        <v>10.0</v>
      </c>
      <c r="G15" s="41">
        <f>+E15*F15</f>
        <v>130</v>
      </c>
      <c r="H15" s="42">
        <v>5.574793E8</v>
      </c>
      <c r="I15" s="41">
        <f t="shared" ref="I15:J15" si="8">+H15/E15</f>
        <v>42883023.08</v>
      </c>
      <c r="J15" s="41">
        <f t="shared" si="8"/>
        <v>4288302.308</v>
      </c>
      <c r="K15" s="39">
        <v>5119020.0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43" t="s">
        <v>29</v>
      </c>
      <c r="C16" s="21"/>
      <c r="D16" s="21"/>
      <c r="E16" s="21"/>
      <c r="F16" s="21"/>
      <c r="G16" s="21"/>
      <c r="H16" s="21"/>
      <c r="I16" s="21"/>
      <c r="J16" s="22"/>
      <c r="K16" s="44">
        <f>SUM(K13:K15)/3</f>
        <v>5423194.333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5">
        <v>7026190.0</v>
      </c>
      <c r="M17" s="2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32" t="s">
        <v>28</v>
      </c>
      <c r="C18" s="3"/>
      <c r="D18" s="3"/>
      <c r="E18" s="3"/>
      <c r="F18" s="3"/>
      <c r="G18" s="3"/>
      <c r="H18" s="3"/>
      <c r="I18" s="3"/>
      <c r="J18" s="3"/>
      <c r="K18" s="3"/>
      <c r="L18" s="1">
        <f>L17*70</f>
        <v>491833300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5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 t="s">
        <v>7</v>
      </c>
      <c r="I19" s="6" t="s">
        <v>8</v>
      </c>
      <c r="J19" s="6" t="s">
        <v>9</v>
      </c>
      <c r="K19" s="7" t="s">
        <v>10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33" t="s">
        <v>11</v>
      </c>
      <c r="C20" s="41" t="s">
        <v>12</v>
      </c>
      <c r="D20" s="41">
        <v>2017.0</v>
      </c>
      <c r="E20" s="41">
        <v>15.0</v>
      </c>
      <c r="F20" s="41">
        <v>3.0</v>
      </c>
      <c r="G20" s="41">
        <f>+E20*F20</f>
        <v>45</v>
      </c>
      <c r="H20" s="41">
        <v>2.4760747E8</v>
      </c>
      <c r="I20" s="41">
        <f t="shared" ref="I20:J20" si="9">+H20/E20</f>
        <v>16507164.67</v>
      </c>
      <c r="J20" s="41">
        <f t="shared" si="9"/>
        <v>5502388.222</v>
      </c>
      <c r="K20" s="39">
        <v>7440310.0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33" t="s">
        <v>30</v>
      </c>
      <c r="C21" s="34" t="s">
        <v>12</v>
      </c>
      <c r="D21" s="34">
        <v>2021.0</v>
      </c>
      <c r="E21" s="34">
        <v>10.0</v>
      </c>
      <c r="F21" s="34">
        <v>12.0</v>
      </c>
      <c r="G21" s="34">
        <f t="shared" ref="G21:G22" si="11">E21*F21</f>
        <v>120</v>
      </c>
      <c r="H21" s="35">
        <v>5.19969429E8</v>
      </c>
      <c r="I21" s="35">
        <f t="shared" ref="I21:J21" si="10">H21/E21</f>
        <v>51996942.9</v>
      </c>
      <c r="J21" s="35">
        <f t="shared" si="10"/>
        <v>4333078.575</v>
      </c>
      <c r="K21" s="36">
        <v>5172471.0</v>
      </c>
      <c r="L21" s="27">
        <f>L17-K23</f>
        <v>829232.3333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33" t="s">
        <v>14</v>
      </c>
      <c r="C22" s="37" t="s">
        <v>12</v>
      </c>
      <c r="D22" s="37">
        <v>2021.0</v>
      </c>
      <c r="E22" s="34">
        <v>13.0</v>
      </c>
      <c r="F22" s="34">
        <v>4.0</v>
      </c>
      <c r="G22" s="34">
        <f t="shared" si="11"/>
        <v>52</v>
      </c>
      <c r="H22" s="38">
        <v>2.6E8</v>
      </c>
      <c r="I22" s="38">
        <f t="shared" ref="I22:J22" si="12">H22/E22</f>
        <v>20000000</v>
      </c>
      <c r="J22" s="38">
        <f t="shared" si="12"/>
        <v>5000000</v>
      </c>
      <c r="K22" s="39">
        <v>5978092.0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43" t="s">
        <v>29</v>
      </c>
      <c r="C23" s="21"/>
      <c r="D23" s="21"/>
      <c r="E23" s="21"/>
      <c r="F23" s="21"/>
      <c r="G23" s="21"/>
      <c r="H23" s="21"/>
      <c r="I23" s="21"/>
      <c r="J23" s="22"/>
      <c r="K23" s="44">
        <f>SUM(K20:K22)/3</f>
        <v>6196957.667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C26" s="45" t="s">
        <v>32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46"/>
      <c r="C27" s="46"/>
      <c r="D27" s="46"/>
      <c r="E27" s="46"/>
      <c r="F27" s="47" t="s">
        <v>27</v>
      </c>
      <c r="J27" s="46"/>
      <c r="K27" s="4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48" t="s">
        <v>28</v>
      </c>
      <c r="C28" s="3"/>
      <c r="D28" s="3"/>
      <c r="E28" s="3"/>
      <c r="F28" s="3"/>
      <c r="G28" s="3"/>
      <c r="H28" s="3"/>
      <c r="I28" s="3"/>
      <c r="J28" s="3"/>
      <c r="K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49" t="s">
        <v>1</v>
      </c>
      <c r="C29" s="50" t="s">
        <v>2</v>
      </c>
      <c r="D29" s="50" t="s">
        <v>3</v>
      </c>
      <c r="E29" s="50" t="s">
        <v>4</v>
      </c>
      <c r="F29" s="50" t="s">
        <v>5</v>
      </c>
      <c r="G29" s="50" t="s">
        <v>6</v>
      </c>
      <c r="H29" s="50" t="s">
        <v>7</v>
      </c>
      <c r="I29" s="50" t="s">
        <v>8</v>
      </c>
      <c r="J29" s="50" t="s">
        <v>9</v>
      </c>
      <c r="K29" s="51" t="s">
        <v>10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52" t="s">
        <v>11</v>
      </c>
      <c r="C30" s="53" t="s">
        <v>12</v>
      </c>
      <c r="D30" s="53">
        <v>2017.0</v>
      </c>
      <c r="E30" s="53">
        <v>15.0</v>
      </c>
      <c r="F30" s="53">
        <v>3.0</v>
      </c>
      <c r="G30" s="53">
        <f>+E30*F30</f>
        <v>45</v>
      </c>
      <c r="H30" s="53">
        <v>2.4760747E8</v>
      </c>
      <c r="I30" s="53">
        <f t="shared" ref="I30:J30" si="13">+H30/E30</f>
        <v>16507164.67</v>
      </c>
      <c r="J30" s="53">
        <f t="shared" si="13"/>
        <v>5502388.222</v>
      </c>
      <c r="K30" s="54">
        <v>7440310.0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55" t="s">
        <v>13</v>
      </c>
      <c r="C31" s="56" t="s">
        <v>12</v>
      </c>
      <c r="D31" s="57">
        <v>2020.0</v>
      </c>
      <c r="E31" s="58">
        <v>10.0</v>
      </c>
      <c r="F31" s="58">
        <v>7.0</v>
      </c>
      <c r="G31" s="59">
        <f t="shared" ref="G31:G33" si="15">E31*F31</f>
        <v>70</v>
      </c>
      <c r="H31" s="60">
        <v>4.222281E8</v>
      </c>
      <c r="I31" s="61">
        <f t="shared" ref="I31:J31" si="14">H31/E31</f>
        <v>42222810</v>
      </c>
      <c r="J31" s="61">
        <f t="shared" si="14"/>
        <v>6031830</v>
      </c>
      <c r="K31" s="54">
        <v>7200299.0</v>
      </c>
      <c r="L31" s="62">
        <f>K34-L17</f>
        <v>189494.75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52" t="s">
        <v>14</v>
      </c>
      <c r="C32" s="56" t="s">
        <v>12</v>
      </c>
      <c r="D32" s="56">
        <v>2021.0</v>
      </c>
      <c r="E32" s="59">
        <v>13.0</v>
      </c>
      <c r="F32" s="59">
        <v>4.0</v>
      </c>
      <c r="G32" s="59">
        <f t="shared" si="15"/>
        <v>52</v>
      </c>
      <c r="H32" s="61">
        <v>2.6E8</v>
      </c>
      <c r="I32" s="61">
        <f t="shared" ref="I32:J32" si="16">H32/E32</f>
        <v>20000000</v>
      </c>
      <c r="J32" s="61">
        <f t="shared" si="16"/>
        <v>5000000</v>
      </c>
      <c r="K32" s="54">
        <v>5978092.0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55" t="s">
        <v>15</v>
      </c>
      <c r="C33" s="63" t="s">
        <v>16</v>
      </c>
      <c r="D33" s="56">
        <v>2021.0</v>
      </c>
      <c r="E33" s="58">
        <v>1.0</v>
      </c>
      <c r="F33" s="58">
        <v>145.0</v>
      </c>
      <c r="G33" s="59">
        <f t="shared" si="15"/>
        <v>145</v>
      </c>
      <c r="H33" s="60">
        <v>1.0013975E9</v>
      </c>
      <c r="I33" s="61">
        <f t="shared" ref="I33:J33" si="17">H33/E33</f>
        <v>1001397500</v>
      </c>
      <c r="J33" s="61">
        <f t="shared" si="17"/>
        <v>6906189.655</v>
      </c>
      <c r="K33" s="54">
        <v>8244038.0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64" t="s">
        <v>29</v>
      </c>
      <c r="C34" s="21"/>
      <c r="D34" s="21"/>
      <c r="E34" s="21"/>
      <c r="F34" s="21"/>
      <c r="G34" s="21"/>
      <c r="H34" s="21"/>
      <c r="I34" s="21"/>
      <c r="J34" s="22"/>
      <c r="K34" s="65">
        <f>SUM(K30:K33)/4</f>
        <v>7215684.75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30" t="s">
        <v>28</v>
      </c>
      <c r="C36" s="3"/>
      <c r="D36" s="3"/>
      <c r="E36" s="3"/>
      <c r="F36" s="3"/>
      <c r="G36" s="3"/>
      <c r="H36" s="3"/>
      <c r="I36" s="3"/>
      <c r="J36" s="3"/>
      <c r="K36" s="3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5" t="s">
        <v>1</v>
      </c>
      <c r="C37" s="6" t="s">
        <v>2</v>
      </c>
      <c r="D37" s="6" t="s">
        <v>3</v>
      </c>
      <c r="E37" s="6" t="s">
        <v>4</v>
      </c>
      <c r="F37" s="6" t="s">
        <v>5</v>
      </c>
      <c r="G37" s="6" t="s">
        <v>6</v>
      </c>
      <c r="H37" s="6" t="s">
        <v>7</v>
      </c>
      <c r="I37" s="6" t="s">
        <v>8</v>
      </c>
      <c r="J37" s="6" t="s">
        <v>9</v>
      </c>
      <c r="K37" s="7" t="s">
        <v>10</v>
      </c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8" t="s">
        <v>11</v>
      </c>
      <c r="C38" s="9" t="s">
        <v>12</v>
      </c>
      <c r="D38" s="9">
        <v>2017.0</v>
      </c>
      <c r="E38" s="9">
        <v>15.0</v>
      </c>
      <c r="F38" s="9">
        <v>3.0</v>
      </c>
      <c r="G38" s="9">
        <f>+E38*F38</f>
        <v>45</v>
      </c>
      <c r="H38" s="9">
        <v>2.4760747E8</v>
      </c>
      <c r="I38" s="9">
        <f t="shared" ref="I38:J38" si="18">+H38/E38</f>
        <v>16507164.67</v>
      </c>
      <c r="J38" s="9">
        <f t="shared" si="18"/>
        <v>5502388.222</v>
      </c>
      <c r="K38" s="10">
        <v>7440310.0</v>
      </c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2" t="s">
        <v>13</v>
      </c>
      <c r="C39" s="13" t="s">
        <v>12</v>
      </c>
      <c r="D39" s="14">
        <v>2020.0</v>
      </c>
      <c r="E39" s="15">
        <v>10.0</v>
      </c>
      <c r="F39" s="15">
        <v>7.0</v>
      </c>
      <c r="G39" s="16">
        <f t="shared" ref="G39:G40" si="20">E39*F39</f>
        <v>70</v>
      </c>
      <c r="H39" s="17">
        <v>4.222281E8</v>
      </c>
      <c r="I39" s="18">
        <f t="shared" ref="I39:J39" si="19">H39/E39</f>
        <v>42222810</v>
      </c>
      <c r="J39" s="18">
        <f t="shared" si="19"/>
        <v>6031830</v>
      </c>
      <c r="K39" s="10">
        <v>7200299.0</v>
      </c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8" t="s">
        <v>14</v>
      </c>
      <c r="C40" s="13" t="s">
        <v>12</v>
      </c>
      <c r="D40" s="13">
        <v>2021.0</v>
      </c>
      <c r="E40" s="16">
        <v>13.0</v>
      </c>
      <c r="F40" s="16">
        <v>4.0</v>
      </c>
      <c r="G40" s="16">
        <f t="shared" si="20"/>
        <v>52</v>
      </c>
      <c r="H40" s="18">
        <v>2.6E8</v>
      </c>
      <c r="I40" s="18">
        <f t="shared" ref="I40:J40" si="21">H40/E40</f>
        <v>20000000</v>
      </c>
      <c r="J40" s="18">
        <f t="shared" si="21"/>
        <v>5000000</v>
      </c>
      <c r="K40" s="10">
        <v>8976958.0</v>
      </c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31" t="s">
        <v>29</v>
      </c>
      <c r="C41" s="21"/>
      <c r="D41" s="21"/>
      <c r="E41" s="21"/>
      <c r="F41" s="21"/>
      <c r="G41" s="21"/>
      <c r="H41" s="21"/>
      <c r="I41" s="21"/>
      <c r="J41" s="22"/>
      <c r="K41" s="23">
        <f>SUM(K38:K40)/3</f>
        <v>7872522.333</v>
      </c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</sheetData>
  <mergeCells count="12">
    <mergeCell ref="B28:K28"/>
    <mergeCell ref="B34:J34"/>
    <mergeCell ref="B36:K36"/>
    <mergeCell ref="B41:J41"/>
    <mergeCell ref="F27:I27"/>
    <mergeCell ref="E2:H2"/>
    <mergeCell ref="B4:K4"/>
    <mergeCell ref="B9:J9"/>
    <mergeCell ref="B11:K11"/>
    <mergeCell ref="B16:J16"/>
    <mergeCell ref="B18:K18"/>
    <mergeCell ref="B23:J23"/>
  </mergeCells>
  <hyperlinks>
    <hyperlink r:id="rId1" ref="C26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2021-03-05T20:02:22Z</dcterms:created>
  <dc:creator>Microsoft Office User</dc:creator>
</cp:coreProperties>
</file>