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oral Oct 2022_Enero 2023" sheetId="1" r:id="rId4"/>
  </sheets>
  <definedNames>
    <definedName hidden="1" localSheetId="0" name="_xlnm._FilterDatabase">'Temporal Oct 2022_Enero 2023'!$A$1:$AB$217</definedName>
  </definedNames>
  <calcPr/>
</workbook>
</file>

<file path=xl/sharedStrings.xml><?xml version="1.0" encoding="utf-8"?>
<sst xmlns="http://schemas.openxmlformats.org/spreadsheetml/2006/main" count="648" uniqueCount="229">
  <si>
    <t>ROL</t>
  </si>
  <si>
    <t>CONTRATISTA</t>
  </si>
  <si>
    <t>AREA</t>
  </si>
  <si>
    <t>HONORARIOS 2022</t>
  </si>
  <si>
    <t>#MESES ESTIMADOS</t>
  </si>
  <si>
    <t>VALOR TOTAL CONTRATO A DICIEMBRE 2022</t>
  </si>
  <si>
    <t>MINIMO VITAL A  15 ENERO 2023</t>
  </si>
  <si>
    <t>% HACIENDA</t>
  </si>
  <si>
    <t>%Resolución 021/22</t>
  </si>
  <si>
    <t>%Resolución 034/22</t>
  </si>
  <si>
    <t>Aportes Hacienda</t>
  </si>
  <si>
    <t>Aportes Resolucion 021/22</t>
  </si>
  <si>
    <t>Aportes Resolución 034/22</t>
  </si>
  <si>
    <t>CULTURA CIUDADANIA Y EDUCACIÓN - CCE/EUREKA</t>
  </si>
  <si>
    <t>11 días octubre + nov+ dic</t>
  </si>
  <si>
    <t>CULTURA, CIUDADANIA Y EDUCACIÓN - EQUIPO DISEÑO Y SEGUIMIENTO</t>
  </si>
  <si>
    <t xml:space="preserve">ASISTENTE ADMINISTRATIVA CCE + EUREKA </t>
  </si>
  <si>
    <t>POR DEFINIR</t>
  </si>
  <si>
    <t>PRODUCCIÓN</t>
  </si>
  <si>
    <t>RECURSOS Y ÁREAS TRANSVERSALES DE LA PRODUCCIÓN</t>
  </si>
  <si>
    <t>APOYO DIRECCIÓN OPERATIVA</t>
  </si>
  <si>
    <t xml:space="preserve"> </t>
  </si>
  <si>
    <t xml:space="preserve">ASISTENTE ADMINISTRATIVO DIRECCIÓN OPERATIVA </t>
  </si>
  <si>
    <t>DIR. OPERATIVA</t>
  </si>
  <si>
    <t xml:space="preserve">APOYO ADMINISTRATIVO PQR, INVENTARIOS Y SECOP </t>
  </si>
  <si>
    <t>COORDINACIÓN DE PRODUCCIÓN</t>
  </si>
  <si>
    <t xml:space="preserve">APOYO ADMINISTRATIVO COORDINACIÓN </t>
  </si>
  <si>
    <t>PRODUCCION</t>
  </si>
  <si>
    <t xml:space="preserve">APOYO ADMINISTRATIVO LOGÍSTICA </t>
  </si>
  <si>
    <t xml:space="preserve">GESTIÓN ARCHIVO COORDINACIÓN DE PRODUCCIÓN  </t>
  </si>
  <si>
    <t>DEFENSOR DE LAS AUDIENCIAS</t>
  </si>
  <si>
    <t xml:space="preserve">EDITOR PRODUCCION GENERAL  </t>
  </si>
  <si>
    <t>AUTOPROMOCIONES</t>
  </si>
  <si>
    <t xml:space="preserve">COPY CREATIVO 1 </t>
  </si>
  <si>
    <t xml:space="preserve">COPY CREATIVO 2  </t>
  </si>
  <si>
    <t xml:space="preserve">EDITOR 1 </t>
  </si>
  <si>
    <t xml:space="preserve">EDITOR 2 </t>
  </si>
  <si>
    <t>EDITOR 3</t>
  </si>
  <si>
    <t xml:space="preserve">GRAFICADOR 1 </t>
  </si>
  <si>
    <t xml:space="preserve">GRAFICADOR  2 </t>
  </si>
  <si>
    <t xml:space="preserve">GRAFICADOR  3 </t>
  </si>
  <si>
    <t xml:space="preserve">EDITOR EUREKA </t>
  </si>
  <si>
    <t xml:space="preserve">LOGISTICA </t>
  </si>
  <si>
    <t xml:space="preserve">APOYO LOGÍSTICO RECURSOS TECNICOS  </t>
  </si>
  <si>
    <t xml:space="preserve">APOYO LOGÍSTICO RECURSOS TECNICOS 2 </t>
  </si>
  <si>
    <t xml:space="preserve">APOYO LOGISTICO TRANSPORTE </t>
  </si>
  <si>
    <t>FOTOGRAFÍA E ILUMINACIÓN</t>
  </si>
  <si>
    <t xml:space="preserve">DIRECTOR DE FOTOGRAFIA </t>
  </si>
  <si>
    <t>TECNICA</t>
  </si>
  <si>
    <t xml:space="preserve">LUMINOTÉCNICO 1 </t>
  </si>
  <si>
    <t xml:space="preserve">LUMINOTÉCNICO 2 </t>
  </si>
  <si>
    <t xml:space="preserve">LUMINOTÉCNICO 3 </t>
  </si>
  <si>
    <t xml:space="preserve">ASISTENTE DE LUCES 1 </t>
  </si>
  <si>
    <t xml:space="preserve">ASISTENTE DE LUCES 2 </t>
  </si>
  <si>
    <t xml:space="preserve">ASISTENTE DE LUCES 3 </t>
  </si>
  <si>
    <t>CONTENIDOS SONOROS</t>
  </si>
  <si>
    <t>PRODUCTORA GENERAL</t>
  </si>
  <si>
    <t>DIGITAL</t>
  </si>
  <si>
    <t xml:space="preserve">PRODUCTOR DE CAMPO  </t>
  </si>
  <si>
    <t>PROGRAMACION</t>
  </si>
  <si>
    <t xml:space="preserve">REALIZADOR SENIOR </t>
  </si>
  <si>
    <t xml:space="preserve">REALIZADOR JUNIOR  </t>
  </si>
  <si>
    <t xml:space="preserve">MOTIONS GRAPHICS </t>
  </si>
  <si>
    <t xml:space="preserve">SUBEDITORA DE CONTENIDOS </t>
  </si>
  <si>
    <t xml:space="preserve">PERIODISTA SENIOR  </t>
  </si>
  <si>
    <t xml:space="preserve">PERIODISTA JUNIOR </t>
  </si>
  <si>
    <t xml:space="preserve">COMMUNITY MANAGER 1 </t>
  </si>
  <si>
    <t xml:space="preserve">COMMUNITY MANAGER 2 </t>
  </si>
  <si>
    <t xml:space="preserve">COMMUNITY MANAGER 3 </t>
  </si>
  <si>
    <t>GESTORA COMUNIDAD DIGITAL EUREKA</t>
  </si>
  <si>
    <t xml:space="preserve">REALIZADOR EDITOR DIGITAL EUREKA </t>
  </si>
  <si>
    <t>PROYECTOS PERIODÍSTICOS</t>
  </si>
  <si>
    <t>MESA CAPITAL - FRANJA DE OPINIÓN</t>
  </si>
  <si>
    <t>11 días oct + nov</t>
  </si>
  <si>
    <t xml:space="preserve">DIRECTORA 1 </t>
  </si>
  <si>
    <t xml:space="preserve">DIRECTORA 2 </t>
  </si>
  <si>
    <t xml:space="preserve">DIRECTOR 3 </t>
  </si>
  <si>
    <t xml:space="preserve">DIRECTORA 4 </t>
  </si>
  <si>
    <t xml:space="preserve">PRODUCTOR GENERAL </t>
  </si>
  <si>
    <t xml:space="preserve">PRODUCTOR ASISTENTE </t>
  </si>
  <si>
    <t xml:space="preserve">PRODUCTOR AUXILIAR </t>
  </si>
  <si>
    <t xml:space="preserve">INVESTIGADOR 1 </t>
  </si>
  <si>
    <t xml:space="preserve">INVESTIGADOR 2 </t>
  </si>
  <si>
    <t xml:space="preserve">INVESTIGADOR 3 </t>
  </si>
  <si>
    <t xml:space="preserve">EDITOR WEB </t>
  </si>
  <si>
    <t>POSTPRODUCCIÓN MESA CAPITAL</t>
  </si>
  <si>
    <t xml:space="preserve">EDITOR  1 </t>
  </si>
  <si>
    <t xml:space="preserve">EDITOR  2 </t>
  </si>
  <si>
    <t>NOTICIAS CAPITAL</t>
  </si>
  <si>
    <t xml:space="preserve">PRESENTADOR - JEFE DE REDACCIÓN </t>
  </si>
  <si>
    <t xml:space="preserve">PRESENTADOR - PERIODISTA </t>
  </si>
  <si>
    <t xml:space="preserve">PRODUCTOR DE EMISIÓN </t>
  </si>
  <si>
    <t xml:space="preserve">PRODUCTOR DE INVITADOS </t>
  </si>
  <si>
    <t xml:space="preserve">ASISTENTE DE PRODUCCIÓN </t>
  </si>
  <si>
    <t xml:space="preserve">PERIODISTA SENIOR 1 </t>
  </si>
  <si>
    <t xml:space="preserve">PERIODISTA SENIOR 2 </t>
  </si>
  <si>
    <t xml:space="preserve">PERIODISTA SENIOR 3 </t>
  </si>
  <si>
    <t xml:space="preserve">PERIODISTA DE DEPORTES </t>
  </si>
  <si>
    <t xml:space="preserve">PERIODISTA DEPORTES  </t>
  </si>
  <si>
    <t xml:space="preserve">CORRESPONSAL 1 </t>
  </si>
  <si>
    <t xml:space="preserve">CORRESPONSAL 2 </t>
  </si>
  <si>
    <t xml:space="preserve">CORRESPONSAL 3 </t>
  </si>
  <si>
    <t>PERIODISMO DE DATOS</t>
  </si>
  <si>
    <t>PRODUCTOR DE EMISIÓN</t>
  </si>
  <si>
    <t>PRODUCTOR ASISTENTE 1</t>
  </si>
  <si>
    <t>PRODUCTOR ASISTENTE  2</t>
  </si>
  <si>
    <t>PRODUCTOR ASISTENTE 3</t>
  </si>
  <si>
    <t>PRODUCTOR ASISTENTE 4</t>
  </si>
  <si>
    <t>PERIODISTA SENIOR 1</t>
  </si>
  <si>
    <t xml:space="preserve">EDITOR 1  </t>
  </si>
  <si>
    <t xml:space="preserve">EDITOR 3 </t>
  </si>
  <si>
    <t xml:space="preserve">GRAFICO 1  </t>
  </si>
  <si>
    <t xml:space="preserve">GRAFICO 2 </t>
  </si>
  <si>
    <t>CAMAROGRAFO 1</t>
  </si>
  <si>
    <t>CAMAROGRAFO 2</t>
  </si>
  <si>
    <t xml:space="preserve">CAMAROGRAFO 3 </t>
  </si>
  <si>
    <t>BOLSA PARA CORRESPONSALES</t>
  </si>
  <si>
    <t>POR DENINIR</t>
  </si>
  <si>
    <t>POSTPRODUCCIÓN  Y CÁMARAS NOTICIAS CAPITAL</t>
  </si>
  <si>
    <t xml:space="preserve">CÁMARA 1 </t>
  </si>
  <si>
    <t xml:space="preserve">CÁMARA 2 </t>
  </si>
  <si>
    <t xml:space="preserve">CÁMARA 3 </t>
  </si>
  <si>
    <t xml:space="preserve">EDITOR  1  </t>
  </si>
  <si>
    <t>EDITOR  2</t>
  </si>
  <si>
    <t xml:space="preserve">EDITOR  3 </t>
  </si>
  <si>
    <t xml:space="preserve">EDITOR 4 </t>
  </si>
  <si>
    <t xml:space="preserve">GRÁFICO </t>
  </si>
  <si>
    <t>MASTER DE PRODUCCIÓN 1</t>
  </si>
  <si>
    <t xml:space="preserve">DIRECTOR DE CAMARA 1 </t>
  </si>
  <si>
    <t>CAMARAGRAFO DE ESTUDIO 1</t>
  </si>
  <si>
    <t>CAMARAGRAFO DE ESTUDIO 2</t>
  </si>
  <si>
    <t xml:space="preserve">CAMAROGRAFO DE GRUA </t>
  </si>
  <si>
    <t xml:space="preserve">OPERADORES DE AUDIO </t>
  </si>
  <si>
    <t>ASISTENTE DE AUDIO</t>
  </si>
  <si>
    <t xml:space="preserve">OPERADOR DE VIDEO </t>
  </si>
  <si>
    <t xml:space="preserve">OPERADOR DE VTR </t>
  </si>
  <si>
    <t>OPERADOR DE TELEPRONTER</t>
  </si>
  <si>
    <t>ASISTENTE DE ESTUDIO 1</t>
  </si>
  <si>
    <t>MASTER DE PRODUCCIÓN 2</t>
  </si>
  <si>
    <t>del 25 de julio al 30 de septiembre</t>
  </si>
  <si>
    <t xml:space="preserve">CAMARAGRAFO DE ESTUDIO 1 </t>
  </si>
  <si>
    <t xml:space="preserve">CAMARAGRAFO DE ESTUDIO 2 </t>
  </si>
  <si>
    <t xml:space="preserve">ASISTENTE DE AUDIO </t>
  </si>
  <si>
    <t xml:space="preserve">OPERADOR DE VTR  </t>
  </si>
  <si>
    <t xml:space="preserve">GENERADOR DE CARACTERES  </t>
  </si>
  <si>
    <t xml:space="preserve">OPERADOR DE TELEPRONTER </t>
  </si>
  <si>
    <t xml:space="preserve">ASISTENTE DE ESTUDIO 1 </t>
  </si>
  <si>
    <t>TRANSMISIÓN DE SEÑAL</t>
  </si>
  <si>
    <t xml:space="preserve">OPERADOR EQUIPOS DE TRANSMSIÓN 1 </t>
  </si>
  <si>
    <t xml:space="preserve">OPERADOR EQUIPOS DE TRANSMSIÓN 2 </t>
  </si>
  <si>
    <t xml:space="preserve">OPERADOR EQUIPOS DE TRANSMSIÓN 4 </t>
  </si>
  <si>
    <t xml:space="preserve">OPERADOR EQUIPOS DE TRANSMSIÓN 5 </t>
  </si>
  <si>
    <t>MAQUILLAJE</t>
  </si>
  <si>
    <t xml:space="preserve">MAQUILLADOR 1 </t>
  </si>
  <si>
    <t xml:space="preserve">MAQUILLADOR 2 </t>
  </si>
  <si>
    <t xml:space="preserve">TRANSMISIONES </t>
  </si>
  <si>
    <t>UNIDAD MÓVIL 1</t>
  </si>
  <si>
    <t xml:space="preserve">DIRECTOR DE CAMARAS MOVIL  </t>
  </si>
  <si>
    <t xml:space="preserve">CAMAROGRAFO 2 </t>
  </si>
  <si>
    <t xml:space="preserve">CAMAROGRAFO 4 </t>
  </si>
  <si>
    <t xml:space="preserve">CAMAROGRAFO - OPERADOR GRUA </t>
  </si>
  <si>
    <t xml:space="preserve">ASISTENTE GENERAL 1 </t>
  </si>
  <si>
    <t xml:space="preserve">ASISTENTE GENERAL 2 </t>
  </si>
  <si>
    <t xml:space="preserve">ASISTENTE GENERAL 3 </t>
  </si>
  <si>
    <t xml:space="preserve">ASISTENTE GENERAL 4 </t>
  </si>
  <si>
    <t xml:space="preserve">ASISTENTE GENERAL 5 </t>
  </si>
  <si>
    <t xml:space="preserve">OPERADOR DE VTR 1 </t>
  </si>
  <si>
    <t xml:space="preserve">OPERADOR DE SONIDO </t>
  </si>
  <si>
    <t xml:space="preserve">ASISTENTE DE SONIDO 1 </t>
  </si>
  <si>
    <t xml:space="preserve">GENERADOR DE CARACTERES 1 </t>
  </si>
  <si>
    <t xml:space="preserve">CONDUCTOR MOVIL 1 </t>
  </si>
  <si>
    <t>UNIDAD MOVIL 2</t>
  </si>
  <si>
    <t xml:space="preserve">CAMAROGRAFO 5 </t>
  </si>
  <si>
    <t xml:space="preserve">CAMAROGRAFO 6 </t>
  </si>
  <si>
    <t xml:space="preserve">CAMAROGRAFO 7 </t>
  </si>
  <si>
    <t>ASISTENTE GENERAL 6</t>
  </si>
  <si>
    <t xml:space="preserve">ASISTENTE GENERAL 7 </t>
  </si>
  <si>
    <t xml:space="preserve">ASISTENTE DE SONIDO  </t>
  </si>
  <si>
    <t xml:space="preserve">GENERADOR DE CARACTERES </t>
  </si>
  <si>
    <t>PRODUCCIÓN TRANSMISIONES</t>
  </si>
  <si>
    <t xml:space="preserve">PRODUCTOR EVENTOS 1 (movil 1) </t>
  </si>
  <si>
    <t xml:space="preserve">PRODUCTOR EVENTOS 2 (movil 2) </t>
  </si>
  <si>
    <t>ASISTENTE DE PRODUCCIÓN 1</t>
  </si>
  <si>
    <t xml:space="preserve">ASISTENTE DE PRODUCCIÓN 2 </t>
  </si>
  <si>
    <t>GESTOR DE TRANSMISION DE EVENTOS</t>
  </si>
  <si>
    <t>PRODUCTOR DE EVENTOS 3</t>
  </si>
  <si>
    <t>ASISTENTE DE PRODUCCION 3</t>
  </si>
  <si>
    <t>PROGRAMACIÓN</t>
  </si>
  <si>
    <t>LENGUAJE DE INCLUSIÓN</t>
  </si>
  <si>
    <t>APOYO A LA COORDINACION CLOSED CAPTION 1</t>
  </si>
  <si>
    <t>OPERADOR CLOSED CAPTION 2</t>
  </si>
  <si>
    <t xml:space="preserve">OPERADOR CLOSED CAPTION 3 </t>
  </si>
  <si>
    <t xml:space="preserve">OPERADOR CLOSED CAPTION 4  EUREKA </t>
  </si>
  <si>
    <t xml:space="preserve">OPERADOR CLOSED CAPTION 5 </t>
  </si>
  <si>
    <t>TRÁFICO, PARRILLA Y AUDIENCIAS</t>
  </si>
  <si>
    <t xml:space="preserve">APOYO A LA GESTIÓN </t>
  </si>
  <si>
    <t xml:space="preserve">PLAYLIST EUREKA </t>
  </si>
  <si>
    <t xml:space="preserve">TRAFICO 1 </t>
  </si>
  <si>
    <t xml:space="preserve">TRAFICO 2 </t>
  </si>
  <si>
    <t xml:space="preserve">TRAFICO 3 </t>
  </si>
  <si>
    <t xml:space="preserve">TRAFICO 4  </t>
  </si>
  <si>
    <t xml:space="preserve">ADMINISTRACIÓN DE INFORMACIÓN </t>
  </si>
  <si>
    <t xml:space="preserve">RECUPERACION DE ARCHIVO DE LA MEMORIA </t>
  </si>
  <si>
    <t xml:space="preserve">GESTIÓN DE INFORMACIÓN EUREKA  </t>
  </si>
  <si>
    <t xml:space="preserve">APOYO ADMINISTRATIVO PROGRAMACIÓN  </t>
  </si>
  <si>
    <t>RECURSOS TECNOLOGICOS</t>
  </si>
  <si>
    <t>INGENIERIA</t>
  </si>
  <si>
    <t xml:space="preserve">INGENIERO DE APOYO  </t>
  </si>
  <si>
    <t xml:space="preserve">APOYO ADMINISTRATIVO  </t>
  </si>
  <si>
    <t xml:space="preserve">TECNICO DE AUDIOVISUALES 1  </t>
  </si>
  <si>
    <t xml:space="preserve">TECNICO DE LABORATORIO  </t>
  </si>
  <si>
    <t xml:space="preserve">JEFE TECNICO UNIDAD MOVIL 1 </t>
  </si>
  <si>
    <t xml:space="preserve">JEFE TECNICO UNIDAD MOVIL 2  </t>
  </si>
  <si>
    <t xml:space="preserve">TECNICO DE INVENTARIOS TECNICOS </t>
  </si>
  <si>
    <t>De octubre a Enero 15_2023</t>
  </si>
  <si>
    <t>EXTRAS, RECARGOS Y DOMINICALES</t>
  </si>
  <si>
    <t>DIRECCION OPERATIVA</t>
  </si>
  <si>
    <t>TOTAL</t>
  </si>
  <si>
    <t>Comisión 9,6% Hacienda proyectada</t>
  </si>
  <si>
    <t>VALOR DE LOS CDP PARA LA NUEVA TEMPORAL</t>
  </si>
  <si>
    <t>IVA de la Comisión Hacienda</t>
  </si>
  <si>
    <t>Valor total hacienda</t>
  </si>
  <si>
    <t>Horas Extras Hacienda</t>
  </si>
  <si>
    <t>Valor adición Resol 021-22</t>
  </si>
  <si>
    <t>Imprevistos Hacienda (liquidación de contratos)</t>
  </si>
  <si>
    <t>Valor adición REsol 034-22</t>
  </si>
  <si>
    <t>Auxilios de transporte</t>
  </si>
  <si>
    <t>Total a adicionar para seis meses de contrato inicial</t>
  </si>
  <si>
    <t>Nota:  Subí e valor de la comisión a 8% por ser una licitación nueva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</si>
</sst>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_-&quot;$&quot;\ * #,##0_-;\-&quot;$&quot;\ * #,##0_-;_-&quot;$&quot;\ * &quot;-&quot;??_-;_-@"/>
    <numFmt numFmtId="165" formatCode="_-* #,##0.000_-;\-* #,##0.000_-;_-* &quot;-&quot;_-;_-@"/>
    <numFmt numFmtId="166" formatCode="[$ $]#,##0"/>
    <numFmt numFmtId="167" formatCode="_-* #,##0.00_-;\-* #,##0.00_-;_-* &quot;-&quot;??_-;_-@"/>
    <numFmt numFmtId="168" formatCode="_-* #,##0.000_-;\-* #,##0.000_-;_-* &quot;-&quot;???_-;_-@"/>
    <numFmt numFmtId="169" formatCode="&quot;$&quot;\ #,##0;[Red]\-&quot;$&quot;\ #,##0"/>
    <numFmt numFmtId="170" formatCode="_-* #,##0_-;\-* #,##0_-;_-* &quot;-&quot;_-;_-@"/>
    <numFmt numFmtId="171" formatCode="_-&quot;$&quot;\ * #,##0_-;\-&quot;$&quot;\ * #,##0_-;_-&quot;$&quot;\ * &quot;-&quot;_-;_-@"/>
    <numFmt numFmtId="172" formatCode="_-&quot;$&quot;\ * #,##0.00_-;\-&quot;$&quot;\ * #,##0.00_-;_-&quot;$&quot;\ * &quot;-&quot;??_-;_-@"/>
  </numFmts>
  <fonts count="16">
    <font>
      <sz val="11.0"/>
      <color theme="1"/>
      <name val="Calibri"/>
      <scheme val="minor"/>
    </font>
    <font>
      <b/>
      <sz val="10.0"/>
      <color rgb="FFFFFFFF"/>
      <name val="Calibri"/>
    </font>
    <font>
      <sz val="10.0"/>
      <color rgb="FFFFFFFF"/>
      <name val="Calibri"/>
    </font>
    <font>
      <sz val="10.0"/>
      <color theme="1"/>
      <name val="Calibri"/>
    </font>
    <font>
      <b/>
      <sz val="10.0"/>
      <color theme="0"/>
      <name val="Calibri"/>
    </font>
    <font>
      <b/>
      <sz val="10.0"/>
      <color rgb="FFD6E3BC"/>
      <name val="Calibri"/>
    </font>
    <font>
      <color theme="1"/>
      <name val="Calibri"/>
      <scheme val="minor"/>
    </font>
    <font>
      <sz val="10.0"/>
      <color rgb="FF000000"/>
      <name val="Calibri"/>
    </font>
    <font>
      <sz val="10.0"/>
      <color theme="0"/>
      <name val="Calibri"/>
    </font>
    <font>
      <sz val="11.0"/>
      <color theme="1"/>
      <name val="Calibri"/>
    </font>
    <font>
      <sz val="10.0"/>
      <color rgb="FF205867"/>
      <name val="Calibri"/>
    </font>
    <font>
      <sz val="11.0"/>
      <color rgb="FF000000"/>
      <name val="Calibri"/>
    </font>
    <font>
      <b/>
      <sz val="10.0"/>
      <color theme="1"/>
      <name val="Calibri"/>
    </font>
    <font/>
    <font>
      <sz val="10.0"/>
      <color theme="1"/>
      <name val="Arial"/>
    </font>
    <font>
      <sz val="10.0"/>
      <color rgb="FFFF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134F5C"/>
        <bgColor rgb="FF134F5C"/>
      </patternFill>
    </fill>
    <fill>
      <patternFill patternType="solid">
        <fgColor rgb="FF205867"/>
        <bgColor rgb="FF205867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9FC5E8"/>
        <bgColor rgb="FF9FC5E8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0" fontId="3" numFmtId="0" xfId="0" applyFont="1"/>
    <xf borderId="1" fillId="3" fontId="1" numFmtId="0" xfId="0" applyAlignment="1" applyBorder="1" applyFill="1" applyFont="1">
      <alignment horizontal="center" shrinkToFit="0" wrapText="1"/>
    </xf>
    <xf borderId="1" fillId="4" fontId="4" numFmtId="0" xfId="0" applyAlignment="1" applyBorder="1" applyFill="1" applyFont="1">
      <alignment horizontal="center" shrinkToFit="0" wrapText="1"/>
    </xf>
    <xf borderId="1" fillId="4" fontId="4" numFmtId="164" xfId="0" applyAlignment="1" applyBorder="1" applyFont="1" applyNumberFormat="1">
      <alignment shrinkToFit="0" wrapText="1"/>
    </xf>
    <xf borderId="1" fillId="5" fontId="5" numFmtId="0" xfId="0" applyAlignment="1" applyBorder="1" applyFill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5" fontId="1" numFmtId="164" xfId="0" applyAlignment="1" applyBorder="1" applyFont="1" applyNumberFormat="1">
      <alignment horizontal="right" shrinkToFit="0" vertical="center" wrapText="1"/>
    </xf>
    <xf borderId="0" fillId="0" fontId="3" numFmtId="165" xfId="0" applyFont="1" applyNumberFormat="1"/>
    <xf borderId="0" fillId="0" fontId="6" numFmtId="0" xfId="0" applyFont="1"/>
    <xf borderId="1" fillId="6" fontId="7" numFmtId="0" xfId="0" applyAlignment="1" applyBorder="1" applyFill="1" applyFont="1">
      <alignment shrinkToFit="0" wrapText="1"/>
    </xf>
    <xf borderId="1" fillId="6" fontId="3" numFmtId="166" xfId="0" applyAlignment="1" applyBorder="1" applyFont="1" applyNumberFormat="1">
      <alignment horizontal="center" shrinkToFit="0" wrapText="1"/>
    </xf>
    <xf borderId="1" fillId="6" fontId="3" numFmtId="166" xfId="0" applyAlignment="1" applyBorder="1" applyFont="1" applyNumberFormat="1">
      <alignment horizontal="right" shrinkToFit="0" wrapText="1"/>
    </xf>
    <xf borderId="1" fillId="6" fontId="7" numFmtId="167" xfId="0" applyAlignment="1" applyBorder="1" applyFont="1" applyNumberFormat="1">
      <alignment horizontal="right" shrinkToFit="0" vertical="center" wrapText="1"/>
    </xf>
    <xf borderId="1" fillId="0" fontId="7" numFmtId="164" xfId="0" applyAlignment="1" applyBorder="1" applyFont="1" applyNumberFormat="1">
      <alignment horizontal="right" shrinkToFit="0" vertical="center" wrapText="1"/>
    </xf>
    <xf borderId="1" fillId="0" fontId="7" numFmtId="9" xfId="0" applyAlignment="1" applyBorder="1" applyFont="1" applyNumberFormat="1">
      <alignment horizontal="right" shrinkToFit="0" vertical="center" wrapText="1"/>
    </xf>
    <xf borderId="1" fillId="7" fontId="7" numFmtId="164" xfId="0" applyAlignment="1" applyBorder="1" applyFill="1" applyFont="1" applyNumberFormat="1">
      <alignment horizontal="right" shrinkToFit="0" vertical="center" wrapText="1"/>
    </xf>
    <xf borderId="1" fillId="4" fontId="1" numFmtId="0" xfId="0" applyAlignment="1" applyBorder="1" applyFont="1">
      <alignment horizontal="center" shrinkToFit="0" wrapText="1"/>
    </xf>
    <xf borderId="1" fillId="4" fontId="3" numFmtId="0" xfId="0" applyAlignment="1" applyBorder="1" applyFont="1">
      <alignment horizontal="center" shrinkToFit="0" wrapText="1"/>
    </xf>
    <xf borderId="1" fillId="4" fontId="8" numFmtId="0" xfId="0" applyAlignment="1" applyBorder="1" applyFont="1">
      <alignment shrinkToFit="0" wrapText="1"/>
    </xf>
    <xf borderId="0" fillId="0" fontId="3" numFmtId="168" xfId="0" applyFont="1" applyNumberFormat="1"/>
    <xf borderId="1" fillId="5" fontId="3" numFmtId="169" xfId="0" applyAlignment="1" applyBorder="1" applyFont="1" applyNumberFormat="1">
      <alignment horizontal="center" shrinkToFit="0" wrapText="1"/>
    </xf>
    <xf borderId="1" fillId="5" fontId="3" numFmtId="169" xfId="0" applyAlignment="1" applyBorder="1" applyFont="1" applyNumberFormat="1">
      <alignment shrinkToFit="0" wrapText="1"/>
    </xf>
    <xf borderId="1" fillId="5" fontId="2" numFmtId="164" xfId="0" applyAlignment="1" applyBorder="1" applyFont="1" applyNumberFormat="1">
      <alignment horizontal="center" shrinkToFit="0" wrapText="1"/>
    </xf>
    <xf borderId="1" fillId="6" fontId="7" numFmtId="0" xfId="0" applyBorder="1" applyFont="1"/>
    <xf borderId="1" fillId="6" fontId="7" numFmtId="169" xfId="0" applyAlignment="1" applyBorder="1" applyFont="1" applyNumberFormat="1">
      <alignment horizontal="center" shrinkToFit="0" vertical="center" wrapText="1"/>
    </xf>
    <xf borderId="1" fillId="6" fontId="7" numFmtId="169" xfId="0" applyAlignment="1" applyBorder="1" applyFont="1" applyNumberFormat="1">
      <alignment horizontal="right" shrinkToFit="0" vertical="center" wrapText="1"/>
    </xf>
    <xf borderId="1" fillId="5" fontId="3" numFmtId="0" xfId="0" applyAlignment="1" applyBorder="1" applyFont="1">
      <alignment shrinkToFit="0" wrapText="1"/>
    </xf>
    <xf borderId="1" fillId="5" fontId="8" numFmtId="164" xfId="0" applyAlignment="1" applyBorder="1" applyFont="1" applyNumberFormat="1">
      <alignment shrinkToFit="0" vertical="center" wrapText="1"/>
    </xf>
    <xf borderId="1" fillId="5" fontId="1" numFmtId="164" xfId="0" applyAlignment="1" applyBorder="1" applyFont="1" applyNumberFormat="1">
      <alignment horizontal="right" shrinkToFit="0" wrapText="1"/>
    </xf>
    <xf borderId="1" fillId="0" fontId="7" numFmtId="170" xfId="0" applyAlignment="1" applyBorder="1" applyFont="1" applyNumberFormat="1">
      <alignment horizontal="right" shrinkToFit="0" vertical="center" wrapText="1"/>
    </xf>
    <xf borderId="1" fillId="8" fontId="7" numFmtId="164" xfId="0" applyAlignment="1" applyBorder="1" applyFill="1" applyFont="1" applyNumberFormat="1">
      <alignment horizontal="right" shrinkToFit="0" vertical="center" wrapText="1"/>
    </xf>
    <xf borderId="1" fillId="5" fontId="3" numFmtId="0" xfId="0" applyAlignment="1" applyBorder="1" applyFont="1">
      <alignment horizontal="center" shrinkToFit="0" wrapText="1"/>
    </xf>
    <xf borderId="1" fillId="5" fontId="1" numFmtId="164" xfId="0" applyAlignment="1" applyBorder="1" applyFont="1" applyNumberFormat="1">
      <alignment horizontal="center" shrinkToFit="0" wrapText="1"/>
    </xf>
    <xf borderId="1" fillId="6" fontId="3" numFmtId="0" xfId="0" applyAlignment="1" applyBorder="1" applyFont="1">
      <alignment shrinkToFit="0" wrapText="1"/>
    </xf>
    <xf borderId="1" fillId="6" fontId="3" numFmtId="169" xfId="0" applyAlignment="1" applyBorder="1" applyFont="1" applyNumberFormat="1">
      <alignment horizontal="center" shrinkToFit="0" wrapText="1"/>
    </xf>
    <xf borderId="1" fillId="6" fontId="3" numFmtId="169" xfId="0" applyAlignment="1" applyBorder="1" applyFont="1" applyNumberFormat="1">
      <alignment horizontal="right" shrinkToFit="0" wrapText="1"/>
    </xf>
    <xf borderId="1" fillId="7" fontId="3" numFmtId="164" xfId="0" applyAlignment="1" applyBorder="1" applyFont="1" applyNumberFormat="1">
      <alignment horizontal="right" shrinkToFit="0" vertical="center" wrapText="1"/>
    </xf>
    <xf borderId="1" fillId="5" fontId="8" numFmtId="164" xfId="0" applyAlignment="1" applyBorder="1" applyFont="1" applyNumberFormat="1">
      <alignment shrinkToFit="0" wrapText="1"/>
    </xf>
    <xf borderId="1" fillId="9" fontId="7" numFmtId="164" xfId="0" applyAlignment="1" applyBorder="1" applyFill="1" applyFont="1" applyNumberFormat="1">
      <alignment horizontal="right" shrinkToFit="0" vertical="center" wrapText="1"/>
    </xf>
    <xf borderId="1" fillId="9" fontId="7" numFmtId="9" xfId="0" applyAlignment="1" applyBorder="1" applyFont="1" applyNumberFormat="1">
      <alignment horizontal="right" shrinkToFit="0" vertical="center" wrapText="1"/>
    </xf>
    <xf borderId="3" fillId="9" fontId="3" numFmtId="0" xfId="0" applyBorder="1" applyFont="1"/>
    <xf borderId="0" fillId="0" fontId="9" numFmtId="0" xfId="0" applyFont="1"/>
    <xf borderId="1" fillId="4" fontId="3" numFmtId="0" xfId="0" applyAlignment="1" applyBorder="1" applyFont="1">
      <alignment shrinkToFit="0" wrapText="1"/>
    </xf>
    <xf borderId="0" fillId="0" fontId="3" numFmtId="164" xfId="0" applyFont="1" applyNumberFormat="1"/>
    <xf borderId="1" fillId="9" fontId="3" numFmtId="164" xfId="0" applyAlignment="1" applyBorder="1" applyFont="1" applyNumberFormat="1">
      <alignment horizontal="right" shrinkToFit="0" vertical="center" wrapText="1"/>
    </xf>
    <xf borderId="1" fillId="5" fontId="2" numFmtId="164" xfId="0" applyAlignment="1" applyBorder="1" applyFont="1" applyNumberFormat="1">
      <alignment shrinkToFit="0" vertical="center" wrapText="1"/>
    </xf>
    <xf borderId="1" fillId="6" fontId="7" numFmtId="0" xfId="0" applyAlignment="1" applyBorder="1" applyFont="1">
      <alignment horizontal="left" shrinkToFit="0" vertical="center" wrapText="1"/>
    </xf>
    <xf borderId="1" fillId="6" fontId="7" numFmtId="164" xfId="0" applyAlignment="1" applyBorder="1" applyFont="1" applyNumberFormat="1">
      <alignment horizontal="right" shrinkToFit="0" vertical="center" wrapText="1"/>
    </xf>
    <xf borderId="1" fillId="7" fontId="10" numFmtId="164" xfId="0" applyAlignment="1" applyBorder="1" applyFont="1" applyNumberFormat="1">
      <alignment horizontal="right" shrinkToFit="0" vertical="center" wrapText="1"/>
    </xf>
    <xf borderId="0" fillId="0" fontId="3" numFmtId="166" xfId="0" applyFont="1" applyNumberFormat="1"/>
    <xf borderId="1" fillId="6" fontId="11" numFmtId="167" xfId="0" applyAlignment="1" applyBorder="1" applyFont="1" applyNumberFormat="1">
      <alignment horizontal="right"/>
    </xf>
    <xf borderId="4" fillId="5" fontId="11" numFmtId="0" xfId="0" applyBorder="1" applyFont="1"/>
    <xf borderId="3" fillId="6" fontId="3" numFmtId="0" xfId="0" applyBorder="1" applyFont="1"/>
    <xf borderId="1" fillId="5" fontId="7" numFmtId="169" xfId="0" applyAlignment="1" applyBorder="1" applyFont="1" applyNumberFormat="1">
      <alignment horizontal="center" shrinkToFit="0" vertical="center" wrapText="1"/>
    </xf>
    <xf borderId="1" fillId="6" fontId="3" numFmtId="0" xfId="0" applyBorder="1" applyFont="1"/>
    <xf borderId="1" fillId="6" fontId="7" numFmtId="9" xfId="0" applyAlignment="1" applyBorder="1" applyFont="1" applyNumberFormat="1">
      <alignment horizontal="right" shrinkToFit="0" vertical="center" wrapText="1"/>
    </xf>
    <xf borderId="1" fillId="0" fontId="7" numFmtId="0" xfId="0" applyAlignment="1" applyBorder="1" applyFont="1">
      <alignment shrinkToFit="0" wrapText="1"/>
    </xf>
    <xf borderId="1" fillId="0" fontId="3" numFmtId="169" xfId="0" applyAlignment="1" applyBorder="1" applyFont="1" applyNumberFormat="1">
      <alignment horizontal="center" shrinkToFit="0" wrapText="1"/>
    </xf>
    <xf borderId="1" fillId="9" fontId="7" numFmtId="167" xfId="0" applyAlignment="1" applyBorder="1" applyFont="1" applyNumberFormat="1">
      <alignment horizontal="right" shrinkToFit="0" vertical="center" wrapText="1"/>
    </xf>
    <xf borderId="1" fillId="0" fontId="7" numFmtId="167" xfId="0" applyAlignment="1" applyBorder="1" applyFont="1" applyNumberFormat="1">
      <alignment horizontal="right" shrinkToFit="0" vertical="center" wrapText="1"/>
    </xf>
    <xf borderId="1" fillId="10" fontId="7" numFmtId="164" xfId="0" applyAlignment="1" applyBorder="1" applyFill="1" applyFont="1" applyNumberFormat="1">
      <alignment horizontal="right" shrinkToFit="0" vertical="center" wrapText="1"/>
    </xf>
    <xf borderId="0" fillId="0" fontId="3" numFmtId="0" xfId="0" applyAlignment="1" applyFont="1">
      <alignment horizontal="center"/>
    </xf>
    <xf borderId="2" fillId="5" fontId="4" numFmtId="0" xfId="0" applyBorder="1" applyFont="1"/>
    <xf borderId="2" fillId="5" fontId="4" numFmtId="164" xfId="0" applyBorder="1" applyFont="1" applyNumberFormat="1"/>
    <xf borderId="4" fillId="5" fontId="4" numFmtId="164" xfId="0" applyBorder="1" applyFont="1" applyNumberFormat="1"/>
    <xf borderId="0" fillId="0" fontId="9" numFmtId="171" xfId="0" applyFont="1" applyNumberFormat="1"/>
    <xf borderId="0" fillId="0" fontId="3" numFmtId="171" xfId="0" applyFont="1" applyNumberFormat="1"/>
    <xf borderId="5" fillId="9" fontId="12" numFmtId="0" xfId="0" applyBorder="1" applyFont="1"/>
    <xf borderId="6" fillId="0" fontId="13" numFmtId="0" xfId="0" applyBorder="1" applyFont="1"/>
    <xf borderId="1" fillId="0" fontId="3" numFmtId="172" xfId="0" applyBorder="1" applyFont="1" applyNumberFormat="1"/>
    <xf borderId="7" fillId="0" fontId="12" numFmtId="0" xfId="0" applyAlignment="1" applyBorder="1" applyFont="1">
      <alignment horizontal="center"/>
    </xf>
    <xf borderId="7" fillId="0" fontId="13" numFmtId="0" xfId="0" applyBorder="1" applyFont="1"/>
    <xf borderId="0" fillId="0" fontId="8" numFmtId="0" xfId="0" applyFont="1"/>
    <xf borderId="0" fillId="0" fontId="8" numFmtId="164" xfId="0" applyFont="1" applyNumberFormat="1"/>
    <xf borderId="1" fillId="8" fontId="3" numFmtId="172" xfId="0" applyBorder="1" applyFont="1" applyNumberFormat="1"/>
    <xf borderId="5" fillId="11" fontId="12" numFmtId="0" xfId="0" applyBorder="1" applyFill="1" applyFont="1"/>
    <xf borderId="1" fillId="0" fontId="3" numFmtId="164" xfId="0" applyBorder="1" applyFont="1" applyNumberFormat="1"/>
    <xf borderId="0" fillId="0" fontId="3" numFmtId="164" xfId="0" applyAlignment="1" applyFont="1" applyNumberFormat="1">
      <alignment horizontal="center"/>
    </xf>
    <xf borderId="0" fillId="0" fontId="14" numFmtId="172" xfId="0" applyFont="1" applyNumberFormat="1"/>
    <xf borderId="3" fillId="8" fontId="15" numFmtId="0" xfId="0" applyBorder="1" applyFont="1"/>
    <xf borderId="3" fillId="8" fontId="3" numFmtId="0" xfId="0" applyBorder="1" applyFont="1"/>
    <xf borderId="0" fillId="0" fontId="3" numFmtId="17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.14"/>
    <col customWidth="1" min="2" max="2" width="45.0"/>
    <col customWidth="1" min="3" max="3" width="32.29"/>
    <col customWidth="1" min="4" max="5" width="20.0"/>
    <col customWidth="1" min="6" max="6" width="14.43"/>
    <col customWidth="1" min="7" max="8" width="21.29"/>
    <col customWidth="1" min="9" max="9" width="21.71"/>
    <col customWidth="1" min="10" max="10" width="14.0"/>
    <col customWidth="1" min="11" max="11" width="16.71"/>
    <col customWidth="1" min="12" max="12" width="20.29"/>
    <col customWidth="1" min="13" max="13" width="17.57"/>
    <col customWidth="1" min="14" max="14" width="20.14"/>
    <col customWidth="1" min="15" max="15" width="14.86"/>
  </cols>
  <sheetData>
    <row r="1" ht="44.25" customHeight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3" t="s">
        <v>12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0" customHeight="1">
      <c r="B2" s="5" t="s">
        <v>13</v>
      </c>
      <c r="C2" s="5"/>
      <c r="D2" s="6"/>
      <c r="E2" s="6"/>
      <c r="F2" s="6"/>
      <c r="G2" s="7"/>
      <c r="H2" s="7">
        <f t="shared" ref="H2:H3" si="2">SUM(H3)</f>
        <v>1591350</v>
      </c>
      <c r="I2" s="7"/>
      <c r="J2" s="7"/>
      <c r="K2" s="7"/>
      <c r="L2" s="7">
        <f t="shared" ref="L2:N2" si="1">SUM(L3)</f>
        <v>7533450.9</v>
      </c>
      <c r="M2" s="7">
        <f t="shared" si="1"/>
        <v>0</v>
      </c>
      <c r="N2" s="7">
        <f t="shared" si="1"/>
        <v>0</v>
      </c>
      <c r="O2" s="4"/>
      <c r="P2" s="4" t="s">
        <v>14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15.0" customHeight="1">
      <c r="B3" s="8" t="s">
        <v>15</v>
      </c>
      <c r="C3" s="8"/>
      <c r="D3" s="9"/>
      <c r="E3" s="9"/>
      <c r="F3" s="9"/>
      <c r="G3" s="10"/>
      <c r="H3" s="10">
        <f t="shared" si="2"/>
        <v>1591350</v>
      </c>
      <c r="I3" s="10"/>
      <c r="J3" s="10"/>
      <c r="K3" s="10"/>
      <c r="L3" s="10">
        <f t="shared" ref="L3:N3" si="3">SUM(L4)</f>
        <v>7533450.9</v>
      </c>
      <c r="M3" s="10">
        <f t="shared" si="3"/>
        <v>0</v>
      </c>
      <c r="N3" s="10">
        <f t="shared" si="3"/>
        <v>0</v>
      </c>
      <c r="O3" s="4"/>
      <c r="P3" s="11">
        <v>0.36666666666666664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0" customHeight="1">
      <c r="A4" s="12">
        <v>1.0</v>
      </c>
      <c r="B4" s="13" t="s">
        <v>16</v>
      </c>
      <c r="C4" s="13" t="s">
        <v>17</v>
      </c>
      <c r="D4" s="14" t="s">
        <v>18</v>
      </c>
      <c r="E4" s="15">
        <v>3182700.0</v>
      </c>
      <c r="F4" s="16">
        <v>2.367</v>
      </c>
      <c r="G4" s="17">
        <f>E4*F4</f>
        <v>7533450.9</v>
      </c>
      <c r="H4" s="17">
        <f>+E4/30*15</f>
        <v>1591350</v>
      </c>
      <c r="I4" s="18">
        <v>1.0</v>
      </c>
      <c r="J4" s="18">
        <v>0.0</v>
      </c>
      <c r="K4" s="18">
        <v>0.0</v>
      </c>
      <c r="L4" s="19">
        <f>+G4*I4</f>
        <v>7533450.9</v>
      </c>
      <c r="M4" s="17">
        <f>+G4*J4</f>
        <v>0</v>
      </c>
      <c r="N4" s="17">
        <f>+G4*K4</f>
        <v>0</v>
      </c>
      <c r="O4" s="4"/>
      <c r="P4" s="4">
        <v>2.0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ht="15.75" customHeight="1">
      <c r="B5" s="20" t="s">
        <v>19</v>
      </c>
      <c r="C5" s="20"/>
      <c r="D5" s="21"/>
      <c r="E5" s="22"/>
      <c r="F5" s="22"/>
      <c r="G5" s="7"/>
      <c r="H5" s="7">
        <f>SUM(H6+H9+H13+H15+H26+H30+H40+H38)</f>
        <v>37769560</v>
      </c>
      <c r="I5" s="7"/>
      <c r="J5" s="7"/>
      <c r="K5" s="7"/>
      <c r="L5" s="7">
        <f t="shared" ref="L5:N5" si="4">SUM(L6+L9+L13+L15+L26+L30+L40+L38)</f>
        <v>415262308.6</v>
      </c>
      <c r="M5" s="7">
        <f t="shared" si="4"/>
        <v>0</v>
      </c>
      <c r="N5" s="7">
        <f t="shared" si="4"/>
        <v>0</v>
      </c>
      <c r="O5" s="4"/>
      <c r="P5" s="23">
        <f>+P4+P3</f>
        <v>2.366666667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ht="15.75" customHeight="1">
      <c r="B6" s="8" t="s">
        <v>20</v>
      </c>
      <c r="C6" s="8"/>
      <c r="D6" s="24"/>
      <c r="E6" s="25" t="s">
        <v>21</v>
      </c>
      <c r="F6" s="25" t="s">
        <v>21</v>
      </c>
      <c r="G6" s="26"/>
      <c r="H6" s="26">
        <f>SUM(H7:H8)</f>
        <v>2500000</v>
      </c>
      <c r="I6" s="26"/>
      <c r="J6" s="26"/>
      <c r="K6" s="26"/>
      <c r="L6" s="26">
        <f t="shared" ref="L6:N6" si="5">SUM(L7:L8)</f>
        <v>19368450.9</v>
      </c>
      <c r="M6" s="26">
        <f t="shared" si="5"/>
        <v>0</v>
      </c>
      <c r="N6" s="26">
        <f t="shared" si="5"/>
        <v>0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ht="15.0" customHeight="1">
      <c r="A7" s="12">
        <v>2.0</v>
      </c>
      <c r="B7" s="27" t="s">
        <v>22</v>
      </c>
      <c r="C7" s="13" t="s">
        <v>17</v>
      </c>
      <c r="D7" s="28" t="s">
        <v>23</v>
      </c>
      <c r="E7" s="29">
        <v>5000000.0</v>
      </c>
      <c r="F7" s="16">
        <v>2.367</v>
      </c>
      <c r="G7" s="17">
        <f t="shared" ref="G7:G8" si="6">E7*F7</f>
        <v>11835000</v>
      </c>
      <c r="H7" s="17">
        <f>+E7/30*15</f>
        <v>2500000</v>
      </c>
      <c r="I7" s="18">
        <v>1.0</v>
      </c>
      <c r="J7" s="18">
        <v>0.0</v>
      </c>
      <c r="K7" s="18">
        <v>0.0</v>
      </c>
      <c r="L7" s="19">
        <f t="shared" ref="L7:L8" si="7">+G7*I7</f>
        <v>11835000</v>
      </c>
      <c r="M7" s="17">
        <f t="shared" ref="M7:M8" si="8">+G7*J7</f>
        <v>0</v>
      </c>
      <c r="N7" s="17">
        <f t="shared" ref="N7:N8" si="9">+G7*K7</f>
        <v>0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ht="15.0" customHeight="1">
      <c r="A8" s="12">
        <v>3.0</v>
      </c>
      <c r="B8" s="27" t="s">
        <v>24</v>
      </c>
      <c r="C8" s="13" t="s">
        <v>17</v>
      </c>
      <c r="D8" s="28" t="s">
        <v>23</v>
      </c>
      <c r="E8" s="29">
        <v>3182700.0</v>
      </c>
      <c r="F8" s="16">
        <v>2.367</v>
      </c>
      <c r="G8" s="17">
        <f t="shared" si="6"/>
        <v>7533450.9</v>
      </c>
      <c r="H8" s="17">
        <v>0.0</v>
      </c>
      <c r="I8" s="18">
        <v>1.0</v>
      </c>
      <c r="J8" s="18">
        <v>0.0</v>
      </c>
      <c r="K8" s="18">
        <v>0.0</v>
      </c>
      <c r="L8" s="19">
        <f t="shared" si="7"/>
        <v>7533450.9</v>
      </c>
      <c r="M8" s="17">
        <f t="shared" si="8"/>
        <v>0</v>
      </c>
      <c r="N8" s="17">
        <f t="shared" si="9"/>
        <v>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ht="15.75" customHeight="1">
      <c r="B9" s="8" t="s">
        <v>25</v>
      </c>
      <c r="C9" s="8"/>
      <c r="D9" s="24"/>
      <c r="E9" s="30"/>
      <c r="F9" s="30"/>
      <c r="G9" s="31"/>
      <c r="H9" s="32">
        <f>SUM(H10:H12)</f>
        <v>4455780</v>
      </c>
      <c r="I9" s="31"/>
      <c r="J9" s="31"/>
      <c r="K9" s="31"/>
      <c r="L9" s="32">
        <f t="shared" ref="L9:N9" si="10">SUM(L10:L12)</f>
        <v>20089202.4</v>
      </c>
      <c r="M9" s="32">
        <f t="shared" si="10"/>
        <v>0</v>
      </c>
      <c r="N9" s="32">
        <f t="shared" si="10"/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15.0" customHeight="1">
      <c r="A10" s="12">
        <v>4.0</v>
      </c>
      <c r="B10" s="27" t="s">
        <v>26</v>
      </c>
      <c r="C10" s="13" t="s">
        <v>17</v>
      </c>
      <c r="D10" s="28" t="s">
        <v>27</v>
      </c>
      <c r="E10" s="29">
        <v>3182700.0</v>
      </c>
      <c r="F10" s="16">
        <v>2.367</v>
      </c>
      <c r="G10" s="17">
        <f t="shared" ref="G10:G12" si="11">E10*F10</f>
        <v>7533450.9</v>
      </c>
      <c r="H10" s="33">
        <f t="shared" ref="H10:H11" si="12">+E10/30*21</f>
        <v>2227890</v>
      </c>
      <c r="I10" s="18">
        <v>1.0</v>
      </c>
      <c r="J10" s="18">
        <v>0.0</v>
      </c>
      <c r="K10" s="18">
        <v>0.0</v>
      </c>
      <c r="L10" s="19">
        <f t="shared" ref="L10:L12" si="13">+G10*I10</f>
        <v>7533450.9</v>
      </c>
      <c r="M10" s="17">
        <f t="shared" ref="M10:M12" si="14">+G10*J10</f>
        <v>0</v>
      </c>
      <c r="N10" s="17">
        <f t="shared" ref="N10:N12" si="15">+G10*K10</f>
        <v>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ht="15.0" customHeight="1">
      <c r="A11" s="12">
        <v>5.0</v>
      </c>
      <c r="B11" s="27" t="s">
        <v>28</v>
      </c>
      <c r="C11" s="13" t="s">
        <v>17</v>
      </c>
      <c r="D11" s="28" t="s">
        <v>27</v>
      </c>
      <c r="E11" s="29">
        <v>3182700.0</v>
      </c>
      <c r="F11" s="16">
        <v>2.367</v>
      </c>
      <c r="G11" s="17">
        <f t="shared" si="11"/>
        <v>7533450.9</v>
      </c>
      <c r="H11" s="33">
        <f t="shared" si="12"/>
        <v>2227890</v>
      </c>
      <c r="I11" s="18">
        <v>1.0</v>
      </c>
      <c r="J11" s="18">
        <v>0.0</v>
      </c>
      <c r="K11" s="18">
        <v>0.0</v>
      </c>
      <c r="L11" s="19">
        <f t="shared" si="13"/>
        <v>7533450.9</v>
      </c>
      <c r="M11" s="17">
        <f t="shared" si="14"/>
        <v>0</v>
      </c>
      <c r="N11" s="17">
        <f t="shared" si="15"/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ht="15.0" customHeight="1">
      <c r="A12" s="12">
        <v>6.0</v>
      </c>
      <c r="B12" s="27" t="s">
        <v>29</v>
      </c>
      <c r="C12" s="13" t="s">
        <v>17</v>
      </c>
      <c r="D12" s="28" t="s">
        <v>27</v>
      </c>
      <c r="E12" s="29">
        <v>2121800.0</v>
      </c>
      <c r="F12" s="16">
        <v>2.367</v>
      </c>
      <c r="G12" s="17">
        <f t="shared" si="11"/>
        <v>5022300.6</v>
      </c>
      <c r="H12" s="34">
        <v>0.0</v>
      </c>
      <c r="I12" s="18">
        <v>1.0</v>
      </c>
      <c r="J12" s="18">
        <v>0.0</v>
      </c>
      <c r="K12" s="18">
        <v>0.0</v>
      </c>
      <c r="L12" s="19">
        <f t="shared" si="13"/>
        <v>5022300.6</v>
      </c>
      <c r="M12" s="17">
        <f t="shared" si="14"/>
        <v>0</v>
      </c>
      <c r="N12" s="17">
        <f t="shared" si="15"/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ht="15.75" customHeight="1">
      <c r="B13" s="8" t="s">
        <v>30</v>
      </c>
      <c r="C13" s="8"/>
      <c r="D13" s="35"/>
      <c r="E13" s="30"/>
      <c r="F13" s="30"/>
      <c r="G13" s="36"/>
      <c r="H13" s="32">
        <f>SUM(H14)</f>
        <v>1817220</v>
      </c>
      <c r="I13" s="36"/>
      <c r="J13" s="36"/>
      <c r="K13" s="36"/>
      <c r="L13" s="32">
        <f t="shared" ref="L13:N13" si="16">SUM(L14)</f>
        <v>8602719.48</v>
      </c>
      <c r="M13" s="32">
        <f t="shared" si="16"/>
        <v>0</v>
      </c>
      <c r="N13" s="32">
        <f t="shared" si="16"/>
        <v>0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ht="15.0" customHeight="1">
      <c r="A14" s="12">
        <v>7.0</v>
      </c>
      <c r="B14" s="27" t="s">
        <v>31</v>
      </c>
      <c r="C14" s="13" t="s">
        <v>17</v>
      </c>
      <c r="D14" s="28" t="s">
        <v>27</v>
      </c>
      <c r="E14" s="29">
        <v>3634440.0</v>
      </c>
      <c r="F14" s="16">
        <v>2.367</v>
      </c>
      <c r="G14" s="17">
        <f>E14*F14</f>
        <v>8602719.48</v>
      </c>
      <c r="H14" s="17">
        <f>+E14/30*15</f>
        <v>1817220</v>
      </c>
      <c r="I14" s="18">
        <v>1.0</v>
      </c>
      <c r="J14" s="18">
        <v>0.0</v>
      </c>
      <c r="K14" s="18">
        <v>0.0</v>
      </c>
      <c r="L14" s="19">
        <f>+G14*I14</f>
        <v>8602719.48</v>
      </c>
      <c r="M14" s="17">
        <f>+G14*J14</f>
        <v>0</v>
      </c>
      <c r="N14" s="17">
        <f>+G14*K14</f>
        <v>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ht="15.75" customHeight="1">
      <c r="B15" s="8" t="s">
        <v>32</v>
      </c>
      <c r="C15" s="8"/>
      <c r="D15" s="35"/>
      <c r="E15" s="30"/>
      <c r="F15" s="30"/>
      <c r="G15" s="36" t="s">
        <v>21</v>
      </c>
      <c r="H15" s="32">
        <f>SUM(H16:H25)</f>
        <v>15310950</v>
      </c>
      <c r="I15" s="36"/>
      <c r="J15" s="36"/>
      <c r="K15" s="36"/>
      <c r="L15" s="32">
        <f t="shared" ref="L15:N15" si="17">SUM(L16:L25)</f>
        <v>117341421.3</v>
      </c>
      <c r="M15" s="32">
        <f t="shared" si="17"/>
        <v>0</v>
      </c>
      <c r="N15" s="32">
        <f t="shared" si="17"/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15.0" customHeight="1">
      <c r="A16" s="12">
        <v>8.0</v>
      </c>
      <c r="B16" s="37" t="s">
        <v>33</v>
      </c>
      <c r="C16" s="13" t="s">
        <v>17</v>
      </c>
      <c r="D16" s="38" t="s">
        <v>27</v>
      </c>
      <c r="E16" s="39">
        <v>5834950.0</v>
      </c>
      <c r="F16" s="16">
        <v>2.367</v>
      </c>
      <c r="G16" s="17">
        <f t="shared" ref="G16:G25" si="18">E16*F16</f>
        <v>13811326.65</v>
      </c>
      <c r="H16" s="17">
        <v>0.0</v>
      </c>
      <c r="I16" s="18">
        <v>1.0</v>
      </c>
      <c r="J16" s="18">
        <v>0.0</v>
      </c>
      <c r="K16" s="18">
        <v>0.0</v>
      </c>
      <c r="L16" s="19">
        <f t="shared" ref="L16:L25" si="19">+G16*I16</f>
        <v>13811326.65</v>
      </c>
      <c r="M16" s="17">
        <f t="shared" ref="M16:M25" si="20">+G16*J16</f>
        <v>0</v>
      </c>
      <c r="N16" s="17">
        <f t="shared" ref="N16:N25" si="21">+G16*K16</f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0" customHeight="1">
      <c r="A17" s="12">
        <v>9.0</v>
      </c>
      <c r="B17" s="37" t="s">
        <v>34</v>
      </c>
      <c r="C17" s="13" t="s">
        <v>17</v>
      </c>
      <c r="D17" s="38" t="s">
        <v>27</v>
      </c>
      <c r="E17" s="39">
        <v>5834950.0</v>
      </c>
      <c r="F17" s="16">
        <v>2.367</v>
      </c>
      <c r="G17" s="17">
        <f t="shared" si="18"/>
        <v>13811326.65</v>
      </c>
      <c r="H17" s="17">
        <f>+E17*1</f>
        <v>5834950</v>
      </c>
      <c r="I17" s="18">
        <v>1.0</v>
      </c>
      <c r="J17" s="18">
        <v>0.0</v>
      </c>
      <c r="K17" s="18">
        <v>0.0</v>
      </c>
      <c r="L17" s="19">
        <f t="shared" si="19"/>
        <v>13811326.65</v>
      </c>
      <c r="M17" s="17">
        <f t="shared" si="20"/>
        <v>0</v>
      </c>
      <c r="N17" s="17">
        <f t="shared" si="21"/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5.0" customHeight="1">
      <c r="A18" s="12">
        <v>10.0</v>
      </c>
      <c r="B18" s="37" t="s">
        <v>35</v>
      </c>
      <c r="C18" s="13" t="s">
        <v>17</v>
      </c>
      <c r="D18" s="38" t="s">
        <v>27</v>
      </c>
      <c r="E18" s="39">
        <v>4738000.0</v>
      </c>
      <c r="F18" s="16">
        <v>2.367</v>
      </c>
      <c r="G18" s="17">
        <f t="shared" si="18"/>
        <v>11214846</v>
      </c>
      <c r="H18" s="17">
        <f>+E18/30*15</f>
        <v>2369000</v>
      </c>
      <c r="I18" s="18">
        <v>1.0</v>
      </c>
      <c r="J18" s="18">
        <v>0.0</v>
      </c>
      <c r="K18" s="18">
        <v>0.0</v>
      </c>
      <c r="L18" s="19">
        <f t="shared" si="19"/>
        <v>11214846</v>
      </c>
      <c r="M18" s="17">
        <f t="shared" si="20"/>
        <v>0</v>
      </c>
      <c r="N18" s="17">
        <f t="shared" si="21"/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5.0" customHeight="1">
      <c r="A19" s="12">
        <v>11.0</v>
      </c>
      <c r="B19" s="37" t="s">
        <v>36</v>
      </c>
      <c r="C19" s="13" t="s">
        <v>17</v>
      </c>
      <c r="D19" s="38" t="s">
        <v>27</v>
      </c>
      <c r="E19" s="39">
        <v>4738000.0</v>
      </c>
      <c r="F19" s="16">
        <v>2.367</v>
      </c>
      <c r="G19" s="17">
        <f t="shared" si="18"/>
        <v>11214846</v>
      </c>
      <c r="H19" s="17">
        <v>0.0</v>
      </c>
      <c r="I19" s="18">
        <v>1.0</v>
      </c>
      <c r="J19" s="18">
        <v>0.0</v>
      </c>
      <c r="K19" s="18">
        <v>0.0</v>
      </c>
      <c r="L19" s="19">
        <f t="shared" si="19"/>
        <v>11214846</v>
      </c>
      <c r="M19" s="17">
        <f t="shared" si="20"/>
        <v>0</v>
      </c>
      <c r="N19" s="17">
        <f t="shared" si="21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5.0" customHeight="1">
      <c r="A20" s="12">
        <v>12.0</v>
      </c>
      <c r="B20" s="37" t="s">
        <v>37</v>
      </c>
      <c r="C20" s="13" t="s">
        <v>17</v>
      </c>
      <c r="D20" s="38" t="s">
        <v>27</v>
      </c>
      <c r="E20" s="39">
        <v>4738000.0</v>
      </c>
      <c r="F20" s="16">
        <v>2.367</v>
      </c>
      <c r="G20" s="17">
        <f t="shared" si="18"/>
        <v>11214846</v>
      </c>
      <c r="H20" s="17">
        <v>0.0</v>
      </c>
      <c r="I20" s="18">
        <v>1.0</v>
      </c>
      <c r="J20" s="18">
        <v>0.0</v>
      </c>
      <c r="K20" s="18">
        <v>0.0</v>
      </c>
      <c r="L20" s="19">
        <f t="shared" si="19"/>
        <v>11214846</v>
      </c>
      <c r="M20" s="17">
        <f t="shared" si="20"/>
        <v>0</v>
      </c>
      <c r="N20" s="17">
        <f t="shared" si="21"/>
        <v>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5.0" customHeight="1">
      <c r="A21" s="12">
        <f t="shared" ref="A21:A25" si="22">+A20+1</f>
        <v>13</v>
      </c>
      <c r="B21" s="37" t="s">
        <v>38</v>
      </c>
      <c r="C21" s="13" t="s">
        <v>17</v>
      </c>
      <c r="D21" s="38" t="s">
        <v>27</v>
      </c>
      <c r="E21" s="39">
        <v>4738000.0</v>
      </c>
      <c r="F21" s="16">
        <v>2.367</v>
      </c>
      <c r="G21" s="17">
        <f t="shared" si="18"/>
        <v>11214846</v>
      </c>
      <c r="H21" s="17">
        <f>+E21/30*15</f>
        <v>2369000</v>
      </c>
      <c r="I21" s="18">
        <v>1.0</v>
      </c>
      <c r="J21" s="18">
        <v>0.0</v>
      </c>
      <c r="K21" s="18">
        <v>0.0</v>
      </c>
      <c r="L21" s="19">
        <f t="shared" si="19"/>
        <v>11214846</v>
      </c>
      <c r="M21" s="17">
        <f t="shared" si="20"/>
        <v>0</v>
      </c>
      <c r="N21" s="17">
        <f t="shared" si="21"/>
        <v>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5.0" customHeight="1">
      <c r="A22" s="12">
        <f t="shared" si="22"/>
        <v>14</v>
      </c>
      <c r="B22" s="13" t="s">
        <v>39</v>
      </c>
      <c r="C22" s="13" t="s">
        <v>17</v>
      </c>
      <c r="D22" s="38" t="s">
        <v>27</v>
      </c>
      <c r="E22" s="39">
        <v>4738000.0</v>
      </c>
      <c r="F22" s="16">
        <v>2.367</v>
      </c>
      <c r="G22" s="17">
        <f t="shared" si="18"/>
        <v>11214846</v>
      </c>
      <c r="H22" s="17">
        <v>0.0</v>
      </c>
      <c r="I22" s="18">
        <v>1.0</v>
      </c>
      <c r="J22" s="18">
        <v>0.0</v>
      </c>
      <c r="K22" s="18">
        <v>0.0</v>
      </c>
      <c r="L22" s="19">
        <f t="shared" si="19"/>
        <v>11214846</v>
      </c>
      <c r="M22" s="17">
        <f t="shared" si="20"/>
        <v>0</v>
      </c>
      <c r="N22" s="17">
        <f t="shared" si="21"/>
        <v>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5.0" customHeight="1">
      <c r="A23" s="12">
        <f t="shared" si="22"/>
        <v>15</v>
      </c>
      <c r="B23" s="13" t="s">
        <v>40</v>
      </c>
      <c r="C23" s="13" t="s">
        <v>17</v>
      </c>
      <c r="D23" s="38" t="s">
        <v>27</v>
      </c>
      <c r="E23" s="39">
        <v>4738000.0</v>
      </c>
      <c r="F23" s="16">
        <v>2.367</v>
      </c>
      <c r="G23" s="17">
        <f t="shared" si="18"/>
        <v>11214846</v>
      </c>
      <c r="H23" s="17">
        <v>0.0</v>
      </c>
      <c r="I23" s="18">
        <v>1.0</v>
      </c>
      <c r="J23" s="18">
        <v>0.0</v>
      </c>
      <c r="K23" s="18">
        <v>0.0</v>
      </c>
      <c r="L23" s="19">
        <f t="shared" si="19"/>
        <v>11214846</v>
      </c>
      <c r="M23" s="17">
        <f t="shared" si="20"/>
        <v>0</v>
      </c>
      <c r="N23" s="17">
        <f t="shared" si="21"/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5.0" customHeight="1">
      <c r="A24" s="12">
        <f t="shared" si="22"/>
        <v>16</v>
      </c>
      <c r="B24" s="37" t="s">
        <v>41</v>
      </c>
      <c r="C24" s="13" t="s">
        <v>17</v>
      </c>
      <c r="D24" s="38" t="s">
        <v>27</v>
      </c>
      <c r="E24" s="39">
        <v>4738000.0</v>
      </c>
      <c r="F24" s="16">
        <v>2.367</v>
      </c>
      <c r="G24" s="17">
        <f t="shared" si="18"/>
        <v>11214846</v>
      </c>
      <c r="H24" s="17">
        <f t="shared" ref="H24:H25" si="23">+E24/30*15</f>
        <v>2369000</v>
      </c>
      <c r="I24" s="18">
        <v>1.0</v>
      </c>
      <c r="J24" s="18">
        <v>0.0</v>
      </c>
      <c r="K24" s="18">
        <v>0.0</v>
      </c>
      <c r="L24" s="19">
        <f t="shared" si="19"/>
        <v>11214846</v>
      </c>
      <c r="M24" s="17">
        <f t="shared" si="20"/>
        <v>0</v>
      </c>
      <c r="N24" s="17">
        <f t="shared" si="21"/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5.0" customHeight="1">
      <c r="A25" s="12">
        <f t="shared" si="22"/>
        <v>17</v>
      </c>
      <c r="B25" s="37" t="s">
        <v>41</v>
      </c>
      <c r="C25" s="13" t="s">
        <v>17</v>
      </c>
      <c r="D25" s="38" t="s">
        <v>27</v>
      </c>
      <c r="E25" s="39">
        <v>4738000.0</v>
      </c>
      <c r="F25" s="16">
        <v>2.367</v>
      </c>
      <c r="G25" s="17">
        <f t="shared" si="18"/>
        <v>11214846</v>
      </c>
      <c r="H25" s="17">
        <f t="shared" si="23"/>
        <v>2369000</v>
      </c>
      <c r="I25" s="18">
        <v>1.0</v>
      </c>
      <c r="J25" s="18">
        <v>0.0</v>
      </c>
      <c r="K25" s="18">
        <v>0.0</v>
      </c>
      <c r="L25" s="19">
        <f t="shared" si="19"/>
        <v>11214846</v>
      </c>
      <c r="M25" s="17">
        <f t="shared" si="20"/>
        <v>0</v>
      </c>
      <c r="N25" s="17">
        <f t="shared" si="21"/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5.75" customHeight="1">
      <c r="B26" s="8" t="s">
        <v>42</v>
      </c>
      <c r="C26" s="8"/>
      <c r="D26" s="35"/>
      <c r="E26" s="30"/>
      <c r="F26" s="30"/>
      <c r="G26" s="32" t="s">
        <v>21</v>
      </c>
      <c r="H26" s="32">
        <f>SUM(H27:H29)</f>
        <v>1591350</v>
      </c>
      <c r="I26" s="32"/>
      <c r="J26" s="32"/>
      <c r="K26" s="32"/>
      <c r="L26" s="32">
        <f t="shared" ref="L26:N26" si="24">SUM(L27:L29)</f>
        <v>20465877.31</v>
      </c>
      <c r="M26" s="32">
        <f t="shared" si="24"/>
        <v>0</v>
      </c>
      <c r="N26" s="32">
        <f t="shared" si="24"/>
        <v>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15.0" customHeight="1">
      <c r="A27" s="12">
        <f>+A25+1</f>
        <v>18</v>
      </c>
      <c r="B27" s="27" t="s">
        <v>43</v>
      </c>
      <c r="C27" s="13" t="s">
        <v>17</v>
      </c>
      <c r="D27" s="28" t="s">
        <v>27</v>
      </c>
      <c r="E27" s="29">
        <v>3182700.0</v>
      </c>
      <c r="F27" s="16">
        <v>2.367</v>
      </c>
      <c r="G27" s="17">
        <f t="shared" ref="G27:G29" si="25">E27*F27</f>
        <v>7533450.9</v>
      </c>
      <c r="H27" s="17">
        <f>+E27/30*15</f>
        <v>1591350</v>
      </c>
      <c r="I27" s="18">
        <v>1.0</v>
      </c>
      <c r="J27" s="18">
        <v>0.0</v>
      </c>
      <c r="K27" s="18">
        <v>0.0</v>
      </c>
      <c r="L27" s="40">
        <f t="shared" ref="L27:L29" si="26">+G27*I27</f>
        <v>7533450.9</v>
      </c>
      <c r="M27" s="17">
        <f t="shared" ref="M27:M29" si="27">+G27*J27</f>
        <v>0</v>
      </c>
      <c r="N27" s="17">
        <f t="shared" ref="N27:N29" si="28">+G27*K27</f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15.0" customHeight="1">
      <c r="A28" s="12">
        <f t="shared" ref="A28:A29" si="29">+A27+1</f>
        <v>19</v>
      </c>
      <c r="B28" s="27" t="s">
        <v>44</v>
      </c>
      <c r="C28" s="13" t="s">
        <v>17</v>
      </c>
      <c r="D28" s="28" t="s">
        <v>27</v>
      </c>
      <c r="E28" s="29">
        <v>2731818.0</v>
      </c>
      <c r="F28" s="16">
        <v>2.367</v>
      </c>
      <c r="G28" s="17">
        <f t="shared" si="25"/>
        <v>6466213.206</v>
      </c>
      <c r="H28" s="17"/>
      <c r="I28" s="18">
        <v>1.0</v>
      </c>
      <c r="J28" s="18">
        <v>0.0</v>
      </c>
      <c r="K28" s="18">
        <v>0.0</v>
      </c>
      <c r="L28" s="40">
        <f t="shared" si="26"/>
        <v>6466213.206</v>
      </c>
      <c r="M28" s="17">
        <f t="shared" si="27"/>
        <v>0</v>
      </c>
      <c r="N28" s="17">
        <f t="shared" si="28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15.0" customHeight="1">
      <c r="A29" s="12">
        <f t="shared" si="29"/>
        <v>20</v>
      </c>
      <c r="B29" s="27" t="s">
        <v>45</v>
      </c>
      <c r="C29" s="13" t="s">
        <v>17</v>
      </c>
      <c r="D29" s="28" t="s">
        <v>27</v>
      </c>
      <c r="E29" s="29">
        <v>2731818.0</v>
      </c>
      <c r="F29" s="16">
        <v>2.367</v>
      </c>
      <c r="G29" s="17">
        <f t="shared" si="25"/>
        <v>6466213.206</v>
      </c>
      <c r="H29" s="34">
        <v>0.0</v>
      </c>
      <c r="I29" s="18">
        <v>1.0</v>
      </c>
      <c r="J29" s="18">
        <v>0.0</v>
      </c>
      <c r="K29" s="18">
        <v>0.0</v>
      </c>
      <c r="L29" s="40">
        <f t="shared" si="26"/>
        <v>6466213.206</v>
      </c>
      <c r="M29" s="17">
        <f t="shared" si="27"/>
        <v>0</v>
      </c>
      <c r="N29" s="17">
        <f t="shared" si="28"/>
        <v>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15.75" customHeight="1">
      <c r="B30" s="8" t="s">
        <v>46</v>
      </c>
      <c r="C30" s="8"/>
      <c r="D30" s="35"/>
      <c r="E30" s="30"/>
      <c r="F30" s="30"/>
      <c r="G30" s="32" t="s">
        <v>21</v>
      </c>
      <c r="H30" s="32">
        <f>SUM(H31:H37)</f>
        <v>0</v>
      </c>
      <c r="I30" s="41"/>
      <c r="J30" s="41"/>
      <c r="K30" s="41"/>
      <c r="L30" s="32">
        <f t="shared" ref="L30:N30" si="30">SUM(L31:L37)</f>
        <v>44130138.99</v>
      </c>
      <c r="M30" s="32">
        <f t="shared" si="30"/>
        <v>0</v>
      </c>
      <c r="N30" s="32">
        <f t="shared" si="30"/>
        <v>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4.25" customHeight="1">
      <c r="A31" s="12">
        <f>+A29+1</f>
        <v>21</v>
      </c>
      <c r="B31" s="13" t="s">
        <v>47</v>
      </c>
      <c r="C31" s="13" t="s">
        <v>17</v>
      </c>
      <c r="D31" s="28" t="s">
        <v>48</v>
      </c>
      <c r="E31" s="29">
        <f>(5064790)+(5064790)*3%</f>
        <v>5216733.7</v>
      </c>
      <c r="F31" s="16">
        <v>2.367</v>
      </c>
      <c r="G31" s="17">
        <f t="shared" ref="G31:G37" si="31">E31*F31</f>
        <v>12348008.67</v>
      </c>
      <c r="H31" s="34">
        <v>0.0</v>
      </c>
      <c r="I31" s="18">
        <v>1.0</v>
      </c>
      <c r="J31" s="18">
        <v>0.0</v>
      </c>
      <c r="K31" s="18">
        <v>0.0</v>
      </c>
      <c r="L31" s="19">
        <f t="shared" ref="L31:L37" si="32">+G31*I31</f>
        <v>12348008.67</v>
      </c>
      <c r="M31" s="17">
        <f t="shared" ref="M31:M37" si="33">+G31*J31</f>
        <v>0</v>
      </c>
      <c r="N31" s="17">
        <f t="shared" ref="N31:N37" si="34">+G31*K31</f>
        <v>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4.25" customHeight="1">
      <c r="A32" s="12">
        <f t="shared" ref="A32:A37" si="35">+A31+1</f>
        <v>22</v>
      </c>
      <c r="B32" s="13" t="s">
        <v>49</v>
      </c>
      <c r="C32" s="13" t="s">
        <v>17</v>
      </c>
      <c r="D32" s="28" t="s">
        <v>48</v>
      </c>
      <c r="E32" s="29">
        <v>2504960.0</v>
      </c>
      <c r="F32" s="16">
        <v>2.367</v>
      </c>
      <c r="G32" s="17">
        <f t="shared" si="31"/>
        <v>5929240.32</v>
      </c>
      <c r="H32" s="34">
        <v>0.0</v>
      </c>
      <c r="I32" s="18">
        <v>1.0</v>
      </c>
      <c r="J32" s="18">
        <v>0.0</v>
      </c>
      <c r="K32" s="18">
        <v>0.0</v>
      </c>
      <c r="L32" s="19">
        <f t="shared" si="32"/>
        <v>5929240.32</v>
      </c>
      <c r="M32" s="17">
        <f t="shared" si="33"/>
        <v>0</v>
      </c>
      <c r="N32" s="17">
        <f t="shared" si="34"/>
        <v>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4.25" customHeight="1">
      <c r="A33" s="12">
        <f t="shared" si="35"/>
        <v>23</v>
      </c>
      <c r="B33" s="13" t="s">
        <v>50</v>
      </c>
      <c r="C33" s="13" t="s">
        <v>17</v>
      </c>
      <c r="D33" s="28" t="s">
        <v>48</v>
      </c>
      <c r="E33" s="29">
        <v>2504960.0</v>
      </c>
      <c r="F33" s="16">
        <v>2.367</v>
      </c>
      <c r="G33" s="17">
        <f t="shared" si="31"/>
        <v>5929240.32</v>
      </c>
      <c r="H33" s="17"/>
      <c r="I33" s="18">
        <v>1.0</v>
      </c>
      <c r="J33" s="18">
        <v>0.0</v>
      </c>
      <c r="K33" s="18">
        <v>0.0</v>
      </c>
      <c r="L33" s="19">
        <f t="shared" si="32"/>
        <v>5929240.32</v>
      </c>
      <c r="M33" s="17">
        <f t="shared" si="33"/>
        <v>0</v>
      </c>
      <c r="N33" s="17">
        <f t="shared" si="34"/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4.25" customHeight="1">
      <c r="A34" s="12">
        <f t="shared" si="35"/>
        <v>24</v>
      </c>
      <c r="B34" s="13" t="s">
        <v>51</v>
      </c>
      <c r="C34" s="13" t="s">
        <v>17</v>
      </c>
      <c r="D34" s="28" t="s">
        <v>48</v>
      </c>
      <c r="E34" s="29">
        <v>2504960.0</v>
      </c>
      <c r="F34" s="16">
        <v>2.367</v>
      </c>
      <c r="G34" s="17">
        <f t="shared" si="31"/>
        <v>5929240.32</v>
      </c>
      <c r="H34" s="17"/>
      <c r="I34" s="18">
        <v>1.0</v>
      </c>
      <c r="J34" s="18">
        <v>0.0</v>
      </c>
      <c r="K34" s="18">
        <v>0.0</v>
      </c>
      <c r="L34" s="19">
        <f t="shared" si="32"/>
        <v>5929240.32</v>
      </c>
      <c r="M34" s="17">
        <f t="shared" si="33"/>
        <v>0</v>
      </c>
      <c r="N34" s="17">
        <f t="shared" si="34"/>
        <v>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4.25" customHeight="1">
      <c r="A35" s="12">
        <f t="shared" si="35"/>
        <v>25</v>
      </c>
      <c r="B35" s="13" t="s">
        <v>52</v>
      </c>
      <c r="C35" s="13" t="s">
        <v>17</v>
      </c>
      <c r="D35" s="28" t="s">
        <v>48</v>
      </c>
      <c r="E35" s="29">
        <v>1970766.0</v>
      </c>
      <c r="F35" s="16">
        <v>2.367</v>
      </c>
      <c r="G35" s="17">
        <f t="shared" si="31"/>
        <v>4664803.122</v>
      </c>
      <c r="H35" s="17"/>
      <c r="I35" s="18">
        <v>1.0</v>
      </c>
      <c r="J35" s="18">
        <v>0.0</v>
      </c>
      <c r="K35" s="18">
        <v>0.0</v>
      </c>
      <c r="L35" s="19">
        <f t="shared" si="32"/>
        <v>4664803.122</v>
      </c>
      <c r="M35" s="17">
        <f t="shared" si="33"/>
        <v>0</v>
      </c>
      <c r="N35" s="17">
        <f t="shared" si="34"/>
        <v>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4.25" customHeight="1">
      <c r="A36" s="12">
        <f t="shared" si="35"/>
        <v>26</v>
      </c>
      <c r="B36" s="13" t="s">
        <v>53</v>
      </c>
      <c r="C36" s="13" t="s">
        <v>17</v>
      </c>
      <c r="D36" s="28" t="s">
        <v>48</v>
      </c>
      <c r="E36" s="29">
        <v>1970766.0</v>
      </c>
      <c r="F36" s="16">
        <v>2.367</v>
      </c>
      <c r="G36" s="17">
        <f t="shared" si="31"/>
        <v>4664803.122</v>
      </c>
      <c r="H36" s="17"/>
      <c r="I36" s="18">
        <v>1.0</v>
      </c>
      <c r="J36" s="18">
        <v>0.0</v>
      </c>
      <c r="K36" s="18">
        <v>0.0</v>
      </c>
      <c r="L36" s="19">
        <f t="shared" si="32"/>
        <v>4664803.122</v>
      </c>
      <c r="M36" s="17">
        <f t="shared" si="33"/>
        <v>0</v>
      </c>
      <c r="N36" s="17">
        <f t="shared" si="34"/>
        <v>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4.25" customHeight="1">
      <c r="A37" s="12">
        <f t="shared" si="35"/>
        <v>27</v>
      </c>
      <c r="B37" s="13" t="s">
        <v>54</v>
      </c>
      <c r="C37" s="13" t="s">
        <v>17</v>
      </c>
      <c r="D37" s="28" t="s">
        <v>48</v>
      </c>
      <c r="E37" s="29">
        <v>1970766.0</v>
      </c>
      <c r="F37" s="16">
        <v>2.367</v>
      </c>
      <c r="G37" s="17">
        <f t="shared" si="31"/>
        <v>4664803.122</v>
      </c>
      <c r="H37" s="17"/>
      <c r="I37" s="18">
        <v>1.0</v>
      </c>
      <c r="J37" s="18">
        <v>0.0</v>
      </c>
      <c r="K37" s="18">
        <v>0.0</v>
      </c>
      <c r="L37" s="19">
        <f t="shared" si="32"/>
        <v>4664803.122</v>
      </c>
      <c r="M37" s="17">
        <f t="shared" si="33"/>
        <v>0</v>
      </c>
      <c r="N37" s="17">
        <f t="shared" si="34"/>
        <v>0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6.5" customHeight="1">
      <c r="B38" s="8" t="s">
        <v>55</v>
      </c>
      <c r="C38" s="8"/>
      <c r="D38" s="35"/>
      <c r="E38" s="30"/>
      <c r="F38" s="30"/>
      <c r="G38" s="32" t="s">
        <v>21</v>
      </c>
      <c r="H38" s="32">
        <f>SUM(H39)</f>
        <v>0</v>
      </c>
      <c r="I38" s="32"/>
      <c r="J38" s="32"/>
      <c r="K38" s="32"/>
      <c r="L38" s="32">
        <f t="shared" ref="L38:N38" si="36">SUM(L39)</f>
        <v>15030450</v>
      </c>
      <c r="M38" s="32">
        <f t="shared" si="36"/>
        <v>0</v>
      </c>
      <c r="N38" s="32">
        <f t="shared" si="36"/>
        <v>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4.25" customHeight="1">
      <c r="A39" s="12">
        <f>+A37+1</f>
        <v>28</v>
      </c>
      <c r="B39" s="13" t="s">
        <v>56</v>
      </c>
      <c r="C39" s="13" t="s">
        <v>17</v>
      </c>
      <c r="D39" s="28" t="s">
        <v>27</v>
      </c>
      <c r="E39" s="29">
        <f>5150000+1200000</f>
        <v>6350000</v>
      </c>
      <c r="F39" s="16">
        <v>2.367</v>
      </c>
      <c r="G39" s="17">
        <f>+E39*F39</f>
        <v>15030450</v>
      </c>
      <c r="H39" s="17"/>
      <c r="I39" s="18">
        <v>1.0</v>
      </c>
      <c r="J39" s="18"/>
      <c r="K39" s="18">
        <v>0.0</v>
      </c>
      <c r="L39" s="19">
        <f>+G39*I39</f>
        <v>15030450</v>
      </c>
      <c r="M39" s="17"/>
      <c r="N39" s="17">
        <f>+G39-L39</f>
        <v>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6.5" customHeight="1">
      <c r="B40" s="8" t="s">
        <v>57</v>
      </c>
      <c r="C40" s="8"/>
      <c r="D40" s="35"/>
      <c r="E40" s="30"/>
      <c r="F40" s="30"/>
      <c r="G40" s="32" t="s">
        <v>21</v>
      </c>
      <c r="H40" s="32">
        <f>SUM(H41:H58)</f>
        <v>12094260</v>
      </c>
      <c r="I40" s="32"/>
      <c r="J40" s="32"/>
      <c r="K40" s="32"/>
      <c r="L40" s="32">
        <f t="shared" ref="L40:N40" si="37">SUM(L41:L58)</f>
        <v>170234048.3</v>
      </c>
      <c r="M40" s="32">
        <f t="shared" si="37"/>
        <v>0</v>
      </c>
      <c r="N40" s="32">
        <f t="shared" si="37"/>
        <v>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0" customHeight="1">
      <c r="A41" s="12">
        <f>+A39+1</f>
        <v>29</v>
      </c>
      <c r="B41" s="13" t="s">
        <v>58</v>
      </c>
      <c r="C41" s="13" t="s">
        <v>17</v>
      </c>
      <c r="D41" s="38" t="s">
        <v>59</v>
      </c>
      <c r="E41" s="39">
        <v>5304500.0</v>
      </c>
      <c r="F41" s="16">
        <v>2.367</v>
      </c>
      <c r="G41" s="17">
        <f t="shared" ref="G41:G58" si="38">E41*F41</f>
        <v>12555751.5</v>
      </c>
      <c r="H41" s="17">
        <f>+E41/30*15</f>
        <v>2652250</v>
      </c>
      <c r="I41" s="18">
        <v>1.0</v>
      </c>
      <c r="J41" s="18">
        <v>0.0</v>
      </c>
      <c r="K41" s="18">
        <v>0.0</v>
      </c>
      <c r="L41" s="19">
        <f t="shared" ref="L41:L58" si="39">+G41*I41</f>
        <v>12555751.5</v>
      </c>
      <c r="M41" s="17">
        <f t="shared" ref="M41:M58" si="40">+G41*J41</f>
        <v>0</v>
      </c>
      <c r="N41" s="17">
        <f t="shared" ref="N41:N58" si="41">+G41*K41</f>
        <v>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0" customHeight="1">
      <c r="A42" s="12">
        <f t="shared" ref="A42:A58" si="42">+A41+1</f>
        <v>30</v>
      </c>
      <c r="B42" s="13" t="s">
        <v>60</v>
      </c>
      <c r="C42" s="13" t="s">
        <v>17</v>
      </c>
      <c r="D42" s="38" t="s">
        <v>59</v>
      </c>
      <c r="E42" s="39">
        <v>4774050.0</v>
      </c>
      <c r="F42" s="16">
        <v>2.367</v>
      </c>
      <c r="G42" s="17">
        <f t="shared" si="38"/>
        <v>11300176.35</v>
      </c>
      <c r="H42" s="17"/>
      <c r="I42" s="18">
        <v>1.0</v>
      </c>
      <c r="J42" s="18">
        <v>0.0</v>
      </c>
      <c r="K42" s="18">
        <v>0.0</v>
      </c>
      <c r="L42" s="19">
        <f t="shared" si="39"/>
        <v>11300176.35</v>
      </c>
      <c r="M42" s="17">
        <f t="shared" si="40"/>
        <v>0</v>
      </c>
      <c r="N42" s="17">
        <f t="shared" si="41"/>
        <v>0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0" customHeight="1">
      <c r="A43" s="12">
        <f t="shared" si="42"/>
        <v>31</v>
      </c>
      <c r="B43" s="13" t="s">
        <v>60</v>
      </c>
      <c r="C43" s="13" t="s">
        <v>17</v>
      </c>
      <c r="D43" s="38" t="s">
        <v>59</v>
      </c>
      <c r="E43" s="39">
        <v>4774050.0</v>
      </c>
      <c r="F43" s="16">
        <v>2.367</v>
      </c>
      <c r="G43" s="17">
        <f t="shared" si="38"/>
        <v>11300176.35</v>
      </c>
      <c r="H43" s="17"/>
      <c r="I43" s="18">
        <v>1.0</v>
      </c>
      <c r="J43" s="18">
        <v>0.0</v>
      </c>
      <c r="K43" s="18">
        <v>0.0</v>
      </c>
      <c r="L43" s="19">
        <f t="shared" si="39"/>
        <v>11300176.35</v>
      </c>
      <c r="M43" s="17">
        <f t="shared" si="40"/>
        <v>0</v>
      </c>
      <c r="N43" s="17">
        <f t="shared" si="41"/>
        <v>0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5.0" customHeight="1">
      <c r="A44" s="12">
        <f t="shared" si="42"/>
        <v>32</v>
      </c>
      <c r="B44" s="13" t="s">
        <v>61</v>
      </c>
      <c r="C44" s="13" t="s">
        <v>17</v>
      </c>
      <c r="D44" s="38" t="s">
        <v>59</v>
      </c>
      <c r="E44" s="39">
        <v>3182700.0</v>
      </c>
      <c r="F44" s="16">
        <v>2.367</v>
      </c>
      <c r="G44" s="17">
        <f t="shared" si="38"/>
        <v>7533450.9</v>
      </c>
      <c r="H44" s="17"/>
      <c r="I44" s="18">
        <v>1.0</v>
      </c>
      <c r="J44" s="18">
        <v>0.0</v>
      </c>
      <c r="K44" s="18">
        <v>0.0</v>
      </c>
      <c r="L44" s="19">
        <f t="shared" si="39"/>
        <v>7533450.9</v>
      </c>
      <c r="M44" s="17">
        <f t="shared" si="40"/>
        <v>0</v>
      </c>
      <c r="N44" s="17">
        <f t="shared" si="41"/>
        <v>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5.0" customHeight="1">
      <c r="A45" s="12">
        <f t="shared" si="42"/>
        <v>33</v>
      </c>
      <c r="B45" s="13" t="s">
        <v>61</v>
      </c>
      <c r="C45" s="13" t="s">
        <v>17</v>
      </c>
      <c r="D45" s="38" t="s">
        <v>59</v>
      </c>
      <c r="E45" s="39">
        <v>3182700.0</v>
      </c>
      <c r="F45" s="16">
        <v>2.367</v>
      </c>
      <c r="G45" s="17">
        <f t="shared" si="38"/>
        <v>7533450.9</v>
      </c>
      <c r="H45" s="17">
        <f>+E45/30*24</f>
        <v>2546160</v>
      </c>
      <c r="I45" s="18">
        <v>1.0</v>
      </c>
      <c r="J45" s="18">
        <v>0.0</v>
      </c>
      <c r="K45" s="18">
        <v>0.0</v>
      </c>
      <c r="L45" s="19">
        <f t="shared" si="39"/>
        <v>7533450.9</v>
      </c>
      <c r="M45" s="17">
        <f t="shared" si="40"/>
        <v>0</v>
      </c>
      <c r="N45" s="17">
        <f t="shared" si="41"/>
        <v>0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5.0" customHeight="1">
      <c r="A46" s="12">
        <f t="shared" si="42"/>
        <v>34</v>
      </c>
      <c r="B46" s="13" t="s">
        <v>61</v>
      </c>
      <c r="C46" s="13" t="s">
        <v>17</v>
      </c>
      <c r="D46" s="38" t="s">
        <v>59</v>
      </c>
      <c r="E46" s="39">
        <v>3182700.0</v>
      </c>
      <c r="F46" s="16">
        <v>2.367</v>
      </c>
      <c r="G46" s="17">
        <f t="shared" si="38"/>
        <v>7533450.9</v>
      </c>
      <c r="H46" s="17"/>
      <c r="I46" s="18">
        <v>1.0</v>
      </c>
      <c r="J46" s="18">
        <v>0.0</v>
      </c>
      <c r="K46" s="18">
        <v>0.0</v>
      </c>
      <c r="L46" s="19">
        <f t="shared" si="39"/>
        <v>7533450.9</v>
      </c>
      <c r="M46" s="17">
        <f t="shared" si="40"/>
        <v>0</v>
      </c>
      <c r="N46" s="17">
        <f t="shared" si="41"/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5.0" customHeight="1">
      <c r="A47" s="12">
        <f t="shared" si="42"/>
        <v>35</v>
      </c>
      <c r="B47" s="13" t="s">
        <v>62</v>
      </c>
      <c r="C47" s="13" t="s">
        <v>17</v>
      </c>
      <c r="D47" s="38" t="s">
        <v>59</v>
      </c>
      <c r="E47" s="39">
        <v>4120000.0</v>
      </c>
      <c r="F47" s="16">
        <v>2.367</v>
      </c>
      <c r="G47" s="17">
        <f t="shared" si="38"/>
        <v>9752040</v>
      </c>
      <c r="H47" s="17"/>
      <c r="I47" s="18">
        <v>1.0</v>
      </c>
      <c r="J47" s="18">
        <v>0.0</v>
      </c>
      <c r="K47" s="18">
        <v>0.0</v>
      </c>
      <c r="L47" s="19">
        <f t="shared" si="39"/>
        <v>9752040</v>
      </c>
      <c r="M47" s="17">
        <f t="shared" si="40"/>
        <v>0</v>
      </c>
      <c r="N47" s="17">
        <f t="shared" si="41"/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5.0" customHeight="1">
      <c r="A48" s="12">
        <f t="shared" si="42"/>
        <v>36</v>
      </c>
      <c r="B48" s="13" t="s">
        <v>63</v>
      </c>
      <c r="C48" s="13" t="s">
        <v>17</v>
      </c>
      <c r="D48" s="38" t="s">
        <v>59</v>
      </c>
      <c r="E48" s="39">
        <v>4774050.0</v>
      </c>
      <c r="F48" s="16">
        <v>2.367</v>
      </c>
      <c r="G48" s="17">
        <f t="shared" si="38"/>
        <v>11300176.35</v>
      </c>
      <c r="H48" s="17">
        <f>+E48*1</f>
        <v>4774050</v>
      </c>
      <c r="I48" s="18">
        <v>1.0</v>
      </c>
      <c r="J48" s="18">
        <v>0.0</v>
      </c>
      <c r="K48" s="18">
        <v>0.0</v>
      </c>
      <c r="L48" s="19">
        <f t="shared" si="39"/>
        <v>11300176.35</v>
      </c>
      <c r="M48" s="17">
        <f t="shared" si="40"/>
        <v>0</v>
      </c>
      <c r="N48" s="17">
        <f t="shared" si="41"/>
        <v>0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0" customHeight="1">
      <c r="A49" s="12">
        <f t="shared" si="42"/>
        <v>37</v>
      </c>
      <c r="B49" s="13" t="s">
        <v>64</v>
      </c>
      <c r="C49" s="13" t="s">
        <v>17</v>
      </c>
      <c r="D49" s="38" t="s">
        <v>59</v>
      </c>
      <c r="E49" s="39">
        <v>4243600.0</v>
      </c>
      <c r="F49" s="16">
        <v>2.367</v>
      </c>
      <c r="G49" s="17">
        <f t="shared" si="38"/>
        <v>10044601.2</v>
      </c>
      <c r="H49" s="17">
        <f>+E49/30*15</f>
        <v>2121800</v>
      </c>
      <c r="I49" s="18">
        <v>1.0</v>
      </c>
      <c r="J49" s="18">
        <v>0.0</v>
      </c>
      <c r="K49" s="18">
        <v>0.0</v>
      </c>
      <c r="L49" s="19">
        <f t="shared" si="39"/>
        <v>10044601.2</v>
      </c>
      <c r="M49" s="17">
        <f t="shared" si="40"/>
        <v>0</v>
      </c>
      <c r="N49" s="17">
        <f t="shared" si="41"/>
        <v>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0" customHeight="1">
      <c r="A50" s="12">
        <f t="shared" si="42"/>
        <v>38</v>
      </c>
      <c r="B50" s="13" t="s">
        <v>64</v>
      </c>
      <c r="C50" s="13" t="s">
        <v>17</v>
      </c>
      <c r="D50" s="38" t="s">
        <v>59</v>
      </c>
      <c r="E50" s="39">
        <v>4243600.0</v>
      </c>
      <c r="F50" s="16">
        <v>2.367</v>
      </c>
      <c r="G50" s="17">
        <f t="shared" si="38"/>
        <v>10044601.2</v>
      </c>
      <c r="H50" s="17"/>
      <c r="I50" s="18">
        <v>1.0</v>
      </c>
      <c r="J50" s="18">
        <v>0.0</v>
      </c>
      <c r="K50" s="18">
        <v>0.0</v>
      </c>
      <c r="L50" s="19">
        <f t="shared" si="39"/>
        <v>10044601.2</v>
      </c>
      <c r="M50" s="17">
        <f t="shared" si="40"/>
        <v>0</v>
      </c>
      <c r="N50" s="17">
        <f t="shared" si="41"/>
        <v>0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0" customHeight="1">
      <c r="A51" s="12">
        <f t="shared" si="42"/>
        <v>39</v>
      </c>
      <c r="B51" s="13" t="s">
        <v>64</v>
      </c>
      <c r="C51" s="13" t="s">
        <v>17</v>
      </c>
      <c r="D51" s="38" t="s">
        <v>59</v>
      </c>
      <c r="E51" s="39">
        <v>4243600.0</v>
      </c>
      <c r="F51" s="16">
        <v>2.367</v>
      </c>
      <c r="G51" s="17">
        <f t="shared" si="38"/>
        <v>10044601.2</v>
      </c>
      <c r="H51" s="17"/>
      <c r="I51" s="18">
        <v>1.0</v>
      </c>
      <c r="J51" s="18">
        <v>0.0</v>
      </c>
      <c r="K51" s="18">
        <v>0.0</v>
      </c>
      <c r="L51" s="19">
        <f t="shared" si="39"/>
        <v>10044601.2</v>
      </c>
      <c r="M51" s="17">
        <f t="shared" si="40"/>
        <v>0</v>
      </c>
      <c r="N51" s="17">
        <f t="shared" si="41"/>
        <v>0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0" customHeight="1">
      <c r="A52" s="12">
        <f t="shared" si="42"/>
        <v>40</v>
      </c>
      <c r="B52" s="13" t="s">
        <v>65</v>
      </c>
      <c r="C52" s="13" t="s">
        <v>17</v>
      </c>
      <c r="D52" s="38" t="s">
        <v>59</v>
      </c>
      <c r="E52" s="39">
        <v>3182700.0</v>
      </c>
      <c r="F52" s="16">
        <v>2.367</v>
      </c>
      <c r="G52" s="17">
        <f t="shared" si="38"/>
        <v>7533450.9</v>
      </c>
      <c r="H52" s="17"/>
      <c r="I52" s="18">
        <v>1.0</v>
      </c>
      <c r="J52" s="18">
        <v>0.0</v>
      </c>
      <c r="K52" s="18">
        <v>0.0</v>
      </c>
      <c r="L52" s="19">
        <f t="shared" si="39"/>
        <v>7533450.9</v>
      </c>
      <c r="M52" s="17">
        <f t="shared" si="40"/>
        <v>0</v>
      </c>
      <c r="N52" s="17">
        <f t="shared" si="41"/>
        <v>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0" customHeight="1">
      <c r="A53" s="12">
        <f t="shared" si="42"/>
        <v>41</v>
      </c>
      <c r="B53" s="13" t="s">
        <v>65</v>
      </c>
      <c r="C53" s="13" t="s">
        <v>17</v>
      </c>
      <c r="D53" s="38" t="s">
        <v>59</v>
      </c>
      <c r="E53" s="39">
        <v>3182700.0</v>
      </c>
      <c r="F53" s="16">
        <v>2.367</v>
      </c>
      <c r="G53" s="42">
        <f t="shared" si="38"/>
        <v>7533450.9</v>
      </c>
      <c r="H53" s="42"/>
      <c r="I53" s="18">
        <v>1.0</v>
      </c>
      <c r="J53" s="43">
        <v>0.0</v>
      </c>
      <c r="K53" s="18">
        <v>0.0</v>
      </c>
      <c r="L53" s="19">
        <f t="shared" si="39"/>
        <v>7533450.9</v>
      </c>
      <c r="M53" s="42">
        <f t="shared" si="40"/>
        <v>0</v>
      </c>
      <c r="N53" s="17">
        <f t="shared" si="41"/>
        <v>0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ht="15.0" customHeight="1">
      <c r="A54" s="12">
        <f t="shared" si="42"/>
        <v>42</v>
      </c>
      <c r="B54" s="13" t="s">
        <v>66</v>
      </c>
      <c r="C54" s="13" t="s">
        <v>17</v>
      </c>
      <c r="D54" s="38" t="s">
        <v>59</v>
      </c>
      <c r="E54" s="39">
        <v>4243600.0</v>
      </c>
      <c r="F54" s="16">
        <v>2.367</v>
      </c>
      <c r="G54" s="17">
        <f t="shared" si="38"/>
        <v>10044601.2</v>
      </c>
      <c r="H54" s="17"/>
      <c r="I54" s="18">
        <v>1.0</v>
      </c>
      <c r="J54" s="18">
        <v>0.0</v>
      </c>
      <c r="K54" s="18">
        <v>0.0</v>
      </c>
      <c r="L54" s="19">
        <f t="shared" si="39"/>
        <v>10044601.2</v>
      </c>
      <c r="M54" s="17">
        <f t="shared" si="40"/>
        <v>0</v>
      </c>
      <c r="N54" s="17">
        <f t="shared" si="41"/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0" customHeight="1">
      <c r="A55" s="12">
        <f t="shared" si="42"/>
        <v>43</v>
      </c>
      <c r="B55" s="13" t="s">
        <v>67</v>
      </c>
      <c r="C55" s="13" t="s">
        <v>17</v>
      </c>
      <c r="D55" s="38" t="s">
        <v>59</v>
      </c>
      <c r="E55" s="39">
        <v>4243600.0</v>
      </c>
      <c r="F55" s="16">
        <v>2.367</v>
      </c>
      <c r="G55" s="17">
        <f t="shared" si="38"/>
        <v>10044601.2</v>
      </c>
      <c r="H55" s="17"/>
      <c r="I55" s="18">
        <v>1.0</v>
      </c>
      <c r="J55" s="18">
        <v>0.0</v>
      </c>
      <c r="K55" s="18">
        <v>0.0</v>
      </c>
      <c r="L55" s="19">
        <f t="shared" si="39"/>
        <v>10044601.2</v>
      </c>
      <c r="M55" s="17">
        <f t="shared" si="40"/>
        <v>0</v>
      </c>
      <c r="N55" s="17">
        <f t="shared" si="41"/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0" customHeight="1">
      <c r="A56" s="12">
        <f t="shared" si="42"/>
        <v>44</v>
      </c>
      <c r="B56" s="13" t="s">
        <v>68</v>
      </c>
      <c r="C56" s="13" t="s">
        <v>17</v>
      </c>
      <c r="D56" s="38" t="s">
        <v>59</v>
      </c>
      <c r="E56" s="39">
        <v>4243600.0</v>
      </c>
      <c r="F56" s="16">
        <v>2.367</v>
      </c>
      <c r="G56" s="17">
        <f t="shared" si="38"/>
        <v>10044601.2</v>
      </c>
      <c r="H56" s="17"/>
      <c r="I56" s="18">
        <v>1.0</v>
      </c>
      <c r="J56" s="18">
        <v>0.0</v>
      </c>
      <c r="K56" s="18">
        <v>0.0</v>
      </c>
      <c r="L56" s="19">
        <f t="shared" si="39"/>
        <v>10044601.2</v>
      </c>
      <c r="M56" s="17">
        <f t="shared" si="40"/>
        <v>0</v>
      </c>
      <c r="N56" s="17">
        <f t="shared" si="41"/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0" customHeight="1">
      <c r="A57" s="12">
        <f t="shared" si="42"/>
        <v>45</v>
      </c>
      <c r="B57" s="13" t="s">
        <v>69</v>
      </c>
      <c r="C57" s="13" t="s">
        <v>17</v>
      </c>
      <c r="D57" s="38" t="s">
        <v>59</v>
      </c>
      <c r="E57" s="39">
        <v>2678000.0</v>
      </c>
      <c r="F57" s="16">
        <v>2.367</v>
      </c>
      <c r="G57" s="17">
        <f t="shared" si="38"/>
        <v>6338826</v>
      </c>
      <c r="H57" s="17"/>
      <c r="I57" s="18">
        <v>1.0</v>
      </c>
      <c r="J57" s="18">
        <v>0.0</v>
      </c>
      <c r="K57" s="18">
        <v>0.0</v>
      </c>
      <c r="L57" s="40">
        <f t="shared" si="39"/>
        <v>6338826</v>
      </c>
      <c r="M57" s="17">
        <f t="shared" si="40"/>
        <v>0</v>
      </c>
      <c r="N57" s="17">
        <f t="shared" si="41"/>
        <v>0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0" customHeight="1">
      <c r="A58" s="12">
        <f t="shared" si="42"/>
        <v>46</v>
      </c>
      <c r="B58" s="13" t="s">
        <v>70</v>
      </c>
      <c r="C58" s="13" t="s">
        <v>17</v>
      </c>
      <c r="D58" s="38" t="s">
        <v>59</v>
      </c>
      <c r="E58" s="39">
        <v>4120000.0</v>
      </c>
      <c r="F58" s="16">
        <v>2.367</v>
      </c>
      <c r="G58" s="17">
        <f t="shared" si="38"/>
        <v>9752040</v>
      </c>
      <c r="H58" s="17"/>
      <c r="I58" s="18">
        <v>1.0</v>
      </c>
      <c r="J58" s="18">
        <v>0.0</v>
      </c>
      <c r="K58" s="18">
        <v>0.0</v>
      </c>
      <c r="L58" s="40">
        <f t="shared" si="39"/>
        <v>9752040</v>
      </c>
      <c r="M58" s="17">
        <f t="shared" si="40"/>
        <v>0</v>
      </c>
      <c r="N58" s="17">
        <f t="shared" si="41"/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45" t="s">
        <v>21</v>
      </c>
      <c r="B59" s="20" t="s">
        <v>71</v>
      </c>
      <c r="C59" s="20"/>
      <c r="D59" s="21"/>
      <c r="E59" s="46"/>
      <c r="F59" s="7"/>
      <c r="G59" s="7"/>
      <c r="H59" s="7">
        <f t="shared" ref="H59:I59" si="43">SUM(H60+H72+H76+H90+H108+H118+H129+H141+H146)</f>
        <v>0</v>
      </c>
      <c r="I59" s="7">
        <f t="shared" si="43"/>
        <v>0</v>
      </c>
      <c r="J59" s="7"/>
      <c r="K59" s="7"/>
      <c r="L59" s="7">
        <f t="shared" ref="L59:N59" si="44">SUM(L60+L72+L76+L90+L108+L118+L129+L141+L146)</f>
        <v>228487797.3</v>
      </c>
      <c r="M59" s="7">
        <f t="shared" si="44"/>
        <v>74679003.95</v>
      </c>
      <c r="N59" s="7">
        <f t="shared" si="44"/>
        <v>145232739.3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B60" s="8" t="s">
        <v>72</v>
      </c>
      <c r="C60" s="8"/>
      <c r="D60" s="35"/>
      <c r="E60" s="30"/>
      <c r="F60" s="30"/>
      <c r="G60" s="36" t="s">
        <v>21</v>
      </c>
      <c r="H60" s="36">
        <f t="shared" ref="H60:I60" si="45">SUM(H61:H71)</f>
        <v>0</v>
      </c>
      <c r="I60" s="36">
        <f t="shared" si="45"/>
        <v>0</v>
      </c>
      <c r="J60" s="36"/>
      <c r="K60" s="36"/>
      <c r="L60" s="36">
        <f t="shared" ref="L60:N60" si="46">SUM(L61:L71)</f>
        <v>0</v>
      </c>
      <c r="M60" s="36">
        <f t="shared" si="46"/>
        <v>0</v>
      </c>
      <c r="N60" s="36">
        <f t="shared" si="46"/>
        <v>90112640</v>
      </c>
      <c r="O60" s="4"/>
      <c r="P60" s="47" t="s">
        <v>73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0" customHeight="1">
      <c r="A61" s="12">
        <f>+A58+1</f>
        <v>47</v>
      </c>
      <c r="B61" s="13" t="s">
        <v>74</v>
      </c>
      <c r="C61" s="13" t="s">
        <v>17</v>
      </c>
      <c r="D61" s="28" t="s">
        <v>27</v>
      </c>
      <c r="E61" s="29">
        <v>8240000.0</v>
      </c>
      <c r="F61" s="16">
        <v>1.367</v>
      </c>
      <c r="G61" s="17">
        <f t="shared" ref="G61:G71" si="47">E61*F61</f>
        <v>11264080</v>
      </c>
      <c r="H61" s="17"/>
      <c r="I61" s="18">
        <v>0.0</v>
      </c>
      <c r="J61" s="18">
        <v>0.0</v>
      </c>
      <c r="K61" s="18">
        <v>1.0</v>
      </c>
      <c r="L61" s="42">
        <f t="shared" ref="L61:L71" si="48">+G61*I61</f>
        <v>0</v>
      </c>
      <c r="M61" s="17">
        <f t="shared" ref="M61:M71" si="49">+G61*J61</f>
        <v>0</v>
      </c>
      <c r="N61" s="19">
        <f t="shared" ref="N61:N71" si="50">+G61*K61</f>
        <v>11264080</v>
      </c>
      <c r="O61" s="4"/>
      <c r="P61" s="11">
        <v>0.36666666666666664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0" customHeight="1">
      <c r="A62" s="12">
        <f t="shared" ref="A62:A71" si="51">+A61+1</f>
        <v>48</v>
      </c>
      <c r="B62" s="13" t="s">
        <v>75</v>
      </c>
      <c r="C62" s="13" t="s">
        <v>17</v>
      </c>
      <c r="D62" s="28" t="s">
        <v>27</v>
      </c>
      <c r="E62" s="29">
        <v>8240000.0</v>
      </c>
      <c r="F62" s="16">
        <v>1.367</v>
      </c>
      <c r="G62" s="17">
        <f t="shared" si="47"/>
        <v>11264080</v>
      </c>
      <c r="H62" s="17"/>
      <c r="I62" s="18">
        <v>0.0</v>
      </c>
      <c r="J62" s="18">
        <v>0.0</v>
      </c>
      <c r="K62" s="18">
        <v>1.0</v>
      </c>
      <c r="L62" s="42">
        <f t="shared" si="48"/>
        <v>0</v>
      </c>
      <c r="M62" s="17">
        <f t="shared" si="49"/>
        <v>0</v>
      </c>
      <c r="N62" s="19">
        <f t="shared" si="50"/>
        <v>11264080</v>
      </c>
      <c r="O62" s="4"/>
      <c r="P62" s="23">
        <f>1+P61</f>
        <v>1.366666667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0" customHeight="1">
      <c r="A63" s="12">
        <f t="shared" si="51"/>
        <v>49</v>
      </c>
      <c r="B63" s="13" t="s">
        <v>76</v>
      </c>
      <c r="C63" s="13" t="s">
        <v>17</v>
      </c>
      <c r="D63" s="28" t="s">
        <v>27</v>
      </c>
      <c r="E63" s="29">
        <v>8240000.0</v>
      </c>
      <c r="F63" s="16">
        <v>1.367</v>
      </c>
      <c r="G63" s="17">
        <f t="shared" si="47"/>
        <v>11264080</v>
      </c>
      <c r="H63" s="17"/>
      <c r="I63" s="18">
        <v>0.0</v>
      </c>
      <c r="J63" s="18">
        <v>0.0</v>
      </c>
      <c r="K63" s="18">
        <v>1.0</v>
      </c>
      <c r="L63" s="42">
        <f t="shared" si="48"/>
        <v>0</v>
      </c>
      <c r="M63" s="17">
        <f t="shared" si="49"/>
        <v>0</v>
      </c>
      <c r="N63" s="19">
        <f t="shared" si="50"/>
        <v>11264080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0" customHeight="1">
      <c r="A64" s="12">
        <f t="shared" si="51"/>
        <v>50</v>
      </c>
      <c r="B64" s="13" t="s">
        <v>77</v>
      </c>
      <c r="C64" s="13" t="s">
        <v>17</v>
      </c>
      <c r="D64" s="28" t="s">
        <v>27</v>
      </c>
      <c r="E64" s="29">
        <v>8240000.0</v>
      </c>
      <c r="F64" s="16">
        <v>1.367</v>
      </c>
      <c r="G64" s="17">
        <f t="shared" si="47"/>
        <v>11264080</v>
      </c>
      <c r="H64" s="17"/>
      <c r="I64" s="18">
        <v>0.0</v>
      </c>
      <c r="J64" s="18">
        <v>0.0</v>
      </c>
      <c r="K64" s="18">
        <v>1.0</v>
      </c>
      <c r="L64" s="42">
        <f t="shared" si="48"/>
        <v>0</v>
      </c>
      <c r="M64" s="17">
        <f t="shared" si="49"/>
        <v>0</v>
      </c>
      <c r="N64" s="19">
        <f t="shared" si="50"/>
        <v>11264080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0" customHeight="1">
      <c r="A65" s="12">
        <f t="shared" si="51"/>
        <v>51</v>
      </c>
      <c r="B65" s="13" t="s">
        <v>78</v>
      </c>
      <c r="C65" s="13" t="s">
        <v>17</v>
      </c>
      <c r="D65" s="28" t="s">
        <v>27</v>
      </c>
      <c r="E65" s="29">
        <v>6180000.0</v>
      </c>
      <c r="F65" s="16">
        <v>1.367</v>
      </c>
      <c r="G65" s="17">
        <f t="shared" si="47"/>
        <v>8448060</v>
      </c>
      <c r="H65" s="17"/>
      <c r="I65" s="18">
        <v>0.0</v>
      </c>
      <c r="J65" s="18">
        <v>0.0</v>
      </c>
      <c r="K65" s="18">
        <v>1.0</v>
      </c>
      <c r="L65" s="42">
        <f t="shared" si="48"/>
        <v>0</v>
      </c>
      <c r="M65" s="17">
        <f t="shared" si="49"/>
        <v>0</v>
      </c>
      <c r="N65" s="19">
        <f t="shared" si="50"/>
        <v>8448060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0" customHeight="1">
      <c r="A66" s="12">
        <f t="shared" si="51"/>
        <v>52</v>
      </c>
      <c r="B66" s="13" t="s">
        <v>79</v>
      </c>
      <c r="C66" s="13" t="s">
        <v>17</v>
      </c>
      <c r="D66" s="28" t="s">
        <v>27</v>
      </c>
      <c r="E66" s="29">
        <v>3605000.0</v>
      </c>
      <c r="F66" s="16">
        <v>1.367</v>
      </c>
      <c r="G66" s="17">
        <f t="shared" si="47"/>
        <v>4928035</v>
      </c>
      <c r="H66" s="17"/>
      <c r="I66" s="18">
        <v>0.0</v>
      </c>
      <c r="J66" s="18">
        <v>0.0</v>
      </c>
      <c r="K66" s="18">
        <v>1.0</v>
      </c>
      <c r="L66" s="42">
        <f t="shared" si="48"/>
        <v>0</v>
      </c>
      <c r="M66" s="17">
        <f t="shared" si="49"/>
        <v>0</v>
      </c>
      <c r="N66" s="19">
        <f t="shared" si="50"/>
        <v>4928035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0" customHeight="1">
      <c r="A67" s="12">
        <f t="shared" si="51"/>
        <v>53</v>
      </c>
      <c r="B67" s="13" t="s">
        <v>80</v>
      </c>
      <c r="C67" s="13" t="s">
        <v>17</v>
      </c>
      <c r="D67" s="28" t="s">
        <v>27</v>
      </c>
      <c r="E67" s="29">
        <v>2575000.0</v>
      </c>
      <c r="F67" s="16">
        <v>1.367</v>
      </c>
      <c r="G67" s="17">
        <f t="shared" si="47"/>
        <v>3520025</v>
      </c>
      <c r="H67" s="17"/>
      <c r="I67" s="18">
        <v>0.0</v>
      </c>
      <c r="J67" s="18">
        <v>0.0</v>
      </c>
      <c r="K67" s="18">
        <v>1.0</v>
      </c>
      <c r="L67" s="42">
        <f t="shared" si="48"/>
        <v>0</v>
      </c>
      <c r="M67" s="17">
        <f t="shared" si="49"/>
        <v>0</v>
      </c>
      <c r="N67" s="19">
        <f t="shared" si="50"/>
        <v>3520025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0" customHeight="1">
      <c r="A68" s="12">
        <f t="shared" si="51"/>
        <v>54</v>
      </c>
      <c r="B68" s="13" t="s">
        <v>81</v>
      </c>
      <c r="C68" s="13" t="s">
        <v>17</v>
      </c>
      <c r="D68" s="28" t="s">
        <v>27</v>
      </c>
      <c r="E68" s="29">
        <v>5150000.0</v>
      </c>
      <c r="F68" s="16">
        <v>1.367</v>
      </c>
      <c r="G68" s="17">
        <f t="shared" si="47"/>
        <v>7040050</v>
      </c>
      <c r="H68" s="17"/>
      <c r="I68" s="18">
        <v>0.0</v>
      </c>
      <c r="J68" s="18">
        <v>0.0</v>
      </c>
      <c r="K68" s="18">
        <v>1.0</v>
      </c>
      <c r="L68" s="42">
        <f t="shared" si="48"/>
        <v>0</v>
      </c>
      <c r="M68" s="17">
        <f t="shared" si="49"/>
        <v>0</v>
      </c>
      <c r="N68" s="19">
        <f t="shared" si="50"/>
        <v>7040050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0" customHeight="1">
      <c r="A69" s="12">
        <f t="shared" si="51"/>
        <v>55</v>
      </c>
      <c r="B69" s="13" t="s">
        <v>82</v>
      </c>
      <c r="C69" s="13" t="s">
        <v>17</v>
      </c>
      <c r="D69" s="28" t="s">
        <v>27</v>
      </c>
      <c r="E69" s="29">
        <v>5150000.0</v>
      </c>
      <c r="F69" s="16">
        <v>1.367</v>
      </c>
      <c r="G69" s="17">
        <f t="shared" si="47"/>
        <v>7040050</v>
      </c>
      <c r="H69" s="17"/>
      <c r="I69" s="18">
        <v>0.0</v>
      </c>
      <c r="J69" s="18">
        <v>0.0</v>
      </c>
      <c r="K69" s="18">
        <v>1.0</v>
      </c>
      <c r="L69" s="42">
        <f t="shared" si="48"/>
        <v>0</v>
      </c>
      <c r="M69" s="17">
        <f t="shared" si="49"/>
        <v>0</v>
      </c>
      <c r="N69" s="19">
        <f t="shared" si="50"/>
        <v>7040050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0" customHeight="1">
      <c r="A70" s="12">
        <f t="shared" si="51"/>
        <v>56</v>
      </c>
      <c r="B70" s="13" t="s">
        <v>83</v>
      </c>
      <c r="C70" s="13" t="s">
        <v>17</v>
      </c>
      <c r="D70" s="28" t="s">
        <v>27</v>
      </c>
      <c r="E70" s="29">
        <v>5150000.0</v>
      </c>
      <c r="F70" s="16">
        <v>1.367</v>
      </c>
      <c r="G70" s="17">
        <f t="shared" si="47"/>
        <v>7040050</v>
      </c>
      <c r="H70" s="17"/>
      <c r="I70" s="18">
        <v>0.0</v>
      </c>
      <c r="J70" s="18">
        <v>0.0</v>
      </c>
      <c r="K70" s="18">
        <v>1.0</v>
      </c>
      <c r="L70" s="42">
        <f t="shared" si="48"/>
        <v>0</v>
      </c>
      <c r="M70" s="17">
        <f t="shared" si="49"/>
        <v>0</v>
      </c>
      <c r="N70" s="19">
        <f t="shared" si="50"/>
        <v>7040050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0" customHeight="1">
      <c r="A71" s="12">
        <f t="shared" si="51"/>
        <v>57</v>
      </c>
      <c r="B71" s="13" t="s">
        <v>84</v>
      </c>
      <c r="C71" s="13" t="s">
        <v>17</v>
      </c>
      <c r="D71" s="28" t="s">
        <v>27</v>
      </c>
      <c r="E71" s="29">
        <v>5150000.0</v>
      </c>
      <c r="F71" s="16">
        <v>1.367</v>
      </c>
      <c r="G71" s="17">
        <f t="shared" si="47"/>
        <v>7040050</v>
      </c>
      <c r="H71" s="17"/>
      <c r="I71" s="18">
        <v>0.0</v>
      </c>
      <c r="J71" s="18">
        <v>0.0</v>
      </c>
      <c r="K71" s="18">
        <v>1.0</v>
      </c>
      <c r="L71" s="48">
        <f t="shared" si="48"/>
        <v>0</v>
      </c>
      <c r="M71" s="17">
        <f t="shared" si="49"/>
        <v>0</v>
      </c>
      <c r="N71" s="40">
        <f t="shared" si="50"/>
        <v>7040050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B72" s="8" t="s">
        <v>85</v>
      </c>
      <c r="C72" s="8"/>
      <c r="D72" s="35"/>
      <c r="E72" s="30"/>
      <c r="F72" s="30"/>
      <c r="G72" s="49" t="s">
        <v>21</v>
      </c>
      <c r="H72" s="31">
        <f>SUM(H73:H75)</f>
        <v>0</v>
      </c>
      <c r="I72" s="31"/>
      <c r="J72" s="31"/>
      <c r="K72" s="31"/>
      <c r="L72" s="31">
        <f t="shared" ref="L72:N72" si="52">SUM(L73:L75)</f>
        <v>0</v>
      </c>
      <c r="M72" s="31">
        <f t="shared" si="52"/>
        <v>0</v>
      </c>
      <c r="N72" s="31">
        <f t="shared" si="52"/>
        <v>14951587.11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0" customHeight="1">
      <c r="A73" s="12">
        <f>+A71+1</f>
        <v>58</v>
      </c>
      <c r="B73" s="13" t="s">
        <v>86</v>
      </c>
      <c r="C73" s="13" t="s">
        <v>17</v>
      </c>
      <c r="D73" s="28" t="s">
        <v>27</v>
      </c>
      <c r="E73" s="39">
        <v>3498573.0</v>
      </c>
      <c r="F73" s="16">
        <v>1.367</v>
      </c>
      <c r="G73" s="17">
        <f t="shared" ref="G73:G75" si="53">E73*F73</f>
        <v>4782549.291</v>
      </c>
      <c r="H73" s="17"/>
      <c r="I73" s="18">
        <v>0.0</v>
      </c>
      <c r="J73" s="18">
        <v>0.0</v>
      </c>
      <c r="K73" s="18">
        <v>1.0</v>
      </c>
      <c r="L73" s="42">
        <f t="shared" ref="L73:L75" si="54">+G73*I73</f>
        <v>0</v>
      </c>
      <c r="M73" s="17">
        <f t="shared" ref="M73:M75" si="55">+G73*J73</f>
        <v>0</v>
      </c>
      <c r="N73" s="19">
        <f t="shared" ref="N73:N75" si="56">+G73*K73</f>
        <v>4782549.291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0" customHeight="1">
      <c r="A74" s="12">
        <f t="shared" ref="A74:A75" si="57">+A73+1</f>
        <v>59</v>
      </c>
      <c r="B74" s="13" t="s">
        <v>87</v>
      </c>
      <c r="C74" s="13" t="s">
        <v>17</v>
      </c>
      <c r="D74" s="28" t="s">
        <v>27</v>
      </c>
      <c r="E74" s="39">
        <v>3498573.0</v>
      </c>
      <c r="F74" s="16">
        <v>1.367</v>
      </c>
      <c r="G74" s="17">
        <f t="shared" si="53"/>
        <v>4782549.291</v>
      </c>
      <c r="H74" s="17"/>
      <c r="I74" s="18">
        <v>0.0</v>
      </c>
      <c r="J74" s="18">
        <v>0.0</v>
      </c>
      <c r="K74" s="18">
        <v>1.0</v>
      </c>
      <c r="L74" s="42">
        <f t="shared" si="54"/>
        <v>0</v>
      </c>
      <c r="M74" s="17">
        <f t="shared" si="55"/>
        <v>0</v>
      </c>
      <c r="N74" s="19">
        <f t="shared" si="56"/>
        <v>4782549.291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0" customHeight="1">
      <c r="A75" s="12">
        <f t="shared" si="57"/>
        <v>60</v>
      </c>
      <c r="B75" s="13" t="s">
        <v>38</v>
      </c>
      <c r="C75" s="13" t="s">
        <v>17</v>
      </c>
      <c r="D75" s="28" t="s">
        <v>27</v>
      </c>
      <c r="E75" s="39">
        <v>3940372.0</v>
      </c>
      <c r="F75" s="16">
        <v>1.367</v>
      </c>
      <c r="G75" s="17">
        <f t="shared" si="53"/>
        <v>5386488.524</v>
      </c>
      <c r="H75" s="17"/>
      <c r="I75" s="18">
        <v>0.0</v>
      </c>
      <c r="J75" s="18">
        <v>0.0</v>
      </c>
      <c r="K75" s="18">
        <v>1.0</v>
      </c>
      <c r="L75" s="42">
        <f t="shared" si="54"/>
        <v>0</v>
      </c>
      <c r="M75" s="17">
        <f t="shared" si="55"/>
        <v>0</v>
      </c>
      <c r="N75" s="19">
        <f t="shared" si="56"/>
        <v>5386488.524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0" hidden="1" customHeight="1">
      <c r="B76" s="8" t="s">
        <v>88</v>
      </c>
      <c r="C76" s="8"/>
      <c r="D76" s="35"/>
      <c r="E76" s="30"/>
      <c r="F76" s="30"/>
      <c r="G76" s="49" t="s">
        <v>21</v>
      </c>
      <c r="H76" s="31">
        <f>SUM(H77:H89)</f>
        <v>0</v>
      </c>
      <c r="I76" s="36"/>
      <c r="J76" s="36"/>
      <c r="K76" s="36"/>
      <c r="L76" s="31">
        <f t="shared" ref="L76:N76" si="58">SUM(L77:L89)</f>
        <v>0</v>
      </c>
      <c r="M76" s="31">
        <f t="shared" si="58"/>
        <v>0</v>
      </c>
      <c r="N76" s="31">
        <f t="shared" si="58"/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0" hidden="1" customHeight="1">
      <c r="A77" s="12">
        <f>+A75+1</f>
        <v>61</v>
      </c>
      <c r="B77" s="13" t="s">
        <v>89</v>
      </c>
      <c r="C77" s="13" t="s">
        <v>17</v>
      </c>
      <c r="D77" s="28" t="s">
        <v>27</v>
      </c>
      <c r="E77" s="29">
        <v>9548100.0</v>
      </c>
      <c r="F77" s="16">
        <v>0.0</v>
      </c>
      <c r="G77" s="17">
        <f t="shared" ref="G77:G89" si="59">E77*F77</f>
        <v>0</v>
      </c>
      <c r="H77" s="17"/>
      <c r="I77" s="18">
        <v>1.0</v>
      </c>
      <c r="J77" s="18">
        <v>0.0</v>
      </c>
      <c r="K77" s="18">
        <v>0.0</v>
      </c>
      <c r="L77" s="19">
        <f t="shared" ref="L77:L89" si="60">+G77*I77</f>
        <v>0</v>
      </c>
      <c r="M77" s="17">
        <f t="shared" ref="M77:M89" si="61">+G77*J77</f>
        <v>0</v>
      </c>
      <c r="N77" s="17">
        <f t="shared" ref="N77:N89" si="62">+G77*K77</f>
        <v>0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0" hidden="1" customHeight="1">
      <c r="A78" s="12">
        <f t="shared" ref="A78:A89" si="63">+A77+1</f>
        <v>62</v>
      </c>
      <c r="B78" s="13" t="s">
        <v>90</v>
      </c>
      <c r="C78" s="13" t="s">
        <v>17</v>
      </c>
      <c r="D78" s="28" t="s">
        <v>27</v>
      </c>
      <c r="E78" s="29">
        <v>9548100.0</v>
      </c>
      <c r="F78" s="16">
        <v>0.0</v>
      </c>
      <c r="G78" s="17">
        <f t="shared" si="59"/>
        <v>0</v>
      </c>
      <c r="H78" s="17"/>
      <c r="I78" s="18">
        <v>1.0</v>
      </c>
      <c r="J78" s="18">
        <v>0.0</v>
      </c>
      <c r="K78" s="18">
        <v>0.0</v>
      </c>
      <c r="L78" s="19">
        <f t="shared" si="60"/>
        <v>0</v>
      </c>
      <c r="M78" s="17">
        <f t="shared" si="61"/>
        <v>0</v>
      </c>
      <c r="N78" s="17">
        <f t="shared" si="62"/>
        <v>0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0" hidden="1" customHeight="1">
      <c r="A79" s="12">
        <f t="shared" si="63"/>
        <v>63</v>
      </c>
      <c r="B79" s="13" t="s">
        <v>91</v>
      </c>
      <c r="C79" s="13" t="s">
        <v>17</v>
      </c>
      <c r="D79" s="28" t="s">
        <v>27</v>
      </c>
      <c r="E79" s="29">
        <v>5665000.0</v>
      </c>
      <c r="F79" s="16">
        <v>0.0</v>
      </c>
      <c r="G79" s="17">
        <f t="shared" si="59"/>
        <v>0</v>
      </c>
      <c r="H79" s="17"/>
      <c r="I79" s="18">
        <v>1.0</v>
      </c>
      <c r="J79" s="18">
        <v>0.0</v>
      </c>
      <c r="K79" s="18">
        <v>0.0</v>
      </c>
      <c r="L79" s="19">
        <f t="shared" si="60"/>
        <v>0</v>
      </c>
      <c r="M79" s="17">
        <f t="shared" si="61"/>
        <v>0</v>
      </c>
      <c r="N79" s="17">
        <f t="shared" si="62"/>
        <v>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0" hidden="1" customHeight="1">
      <c r="A80" s="12">
        <f t="shared" si="63"/>
        <v>64</v>
      </c>
      <c r="B80" s="13" t="s">
        <v>92</v>
      </c>
      <c r="C80" s="13" t="s">
        <v>17</v>
      </c>
      <c r="D80" s="28" t="s">
        <v>27</v>
      </c>
      <c r="E80" s="29">
        <v>3605000.0</v>
      </c>
      <c r="F80" s="16">
        <v>0.0</v>
      </c>
      <c r="G80" s="17">
        <f t="shared" si="59"/>
        <v>0</v>
      </c>
      <c r="H80" s="17"/>
      <c r="I80" s="18">
        <v>1.0</v>
      </c>
      <c r="J80" s="18">
        <v>0.0</v>
      </c>
      <c r="K80" s="18">
        <v>0.0</v>
      </c>
      <c r="L80" s="19">
        <f t="shared" si="60"/>
        <v>0</v>
      </c>
      <c r="M80" s="17">
        <f t="shared" si="61"/>
        <v>0</v>
      </c>
      <c r="N80" s="17">
        <f t="shared" si="62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0" hidden="1" customHeight="1">
      <c r="A81" s="12">
        <f t="shared" si="63"/>
        <v>65</v>
      </c>
      <c r="B81" s="13" t="s">
        <v>93</v>
      </c>
      <c r="C81" s="13" t="s">
        <v>17</v>
      </c>
      <c r="D81" s="28" t="s">
        <v>27</v>
      </c>
      <c r="E81" s="29">
        <v>2864430.0</v>
      </c>
      <c r="F81" s="16">
        <v>0.0</v>
      </c>
      <c r="G81" s="17">
        <f t="shared" si="59"/>
        <v>0</v>
      </c>
      <c r="H81" s="17"/>
      <c r="I81" s="18">
        <v>1.0</v>
      </c>
      <c r="J81" s="18">
        <v>0.0</v>
      </c>
      <c r="K81" s="18">
        <v>0.0</v>
      </c>
      <c r="L81" s="19">
        <f t="shared" si="60"/>
        <v>0</v>
      </c>
      <c r="M81" s="17">
        <f t="shared" si="61"/>
        <v>0</v>
      </c>
      <c r="N81" s="17">
        <f t="shared" si="62"/>
        <v>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0" hidden="1" customHeight="1">
      <c r="A82" s="12">
        <f t="shared" si="63"/>
        <v>66</v>
      </c>
      <c r="B82" s="13" t="s">
        <v>94</v>
      </c>
      <c r="C82" s="13" t="s">
        <v>17</v>
      </c>
      <c r="D82" s="28" t="s">
        <v>27</v>
      </c>
      <c r="E82" s="29">
        <v>4635000.0</v>
      </c>
      <c r="F82" s="16">
        <v>0.0</v>
      </c>
      <c r="G82" s="17">
        <f t="shared" si="59"/>
        <v>0</v>
      </c>
      <c r="H82" s="17"/>
      <c r="I82" s="18">
        <v>1.0</v>
      </c>
      <c r="J82" s="18">
        <v>0.0</v>
      </c>
      <c r="K82" s="18">
        <v>0.0</v>
      </c>
      <c r="L82" s="19">
        <f t="shared" si="60"/>
        <v>0</v>
      </c>
      <c r="M82" s="17">
        <f t="shared" si="61"/>
        <v>0</v>
      </c>
      <c r="N82" s="17">
        <f t="shared" si="62"/>
        <v>0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0" hidden="1" customHeight="1">
      <c r="A83" s="12">
        <f t="shared" si="63"/>
        <v>67</v>
      </c>
      <c r="B83" s="13" t="s">
        <v>95</v>
      </c>
      <c r="C83" s="13" t="s">
        <v>17</v>
      </c>
      <c r="D83" s="28" t="s">
        <v>27</v>
      </c>
      <c r="E83" s="29">
        <v>4635000.0</v>
      </c>
      <c r="F83" s="16">
        <v>0.0</v>
      </c>
      <c r="G83" s="17">
        <f t="shared" si="59"/>
        <v>0</v>
      </c>
      <c r="H83" s="17"/>
      <c r="I83" s="18">
        <v>1.0</v>
      </c>
      <c r="J83" s="18">
        <v>0.0</v>
      </c>
      <c r="K83" s="18">
        <v>0.0</v>
      </c>
      <c r="L83" s="19">
        <f t="shared" si="60"/>
        <v>0</v>
      </c>
      <c r="M83" s="17">
        <f t="shared" si="61"/>
        <v>0</v>
      </c>
      <c r="N83" s="17">
        <f t="shared" si="62"/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0" hidden="1" customHeight="1">
      <c r="A84" s="12">
        <f t="shared" si="63"/>
        <v>68</v>
      </c>
      <c r="B84" s="13" t="s">
        <v>96</v>
      </c>
      <c r="C84" s="13" t="s">
        <v>17</v>
      </c>
      <c r="D84" s="28" t="s">
        <v>27</v>
      </c>
      <c r="E84" s="29">
        <v>4635000.0</v>
      </c>
      <c r="F84" s="16">
        <v>0.0</v>
      </c>
      <c r="G84" s="17">
        <f t="shared" si="59"/>
        <v>0</v>
      </c>
      <c r="H84" s="17"/>
      <c r="I84" s="18">
        <v>1.0</v>
      </c>
      <c r="J84" s="18">
        <v>0.0</v>
      </c>
      <c r="K84" s="18">
        <v>0.0</v>
      </c>
      <c r="L84" s="19">
        <f t="shared" si="60"/>
        <v>0</v>
      </c>
      <c r="M84" s="17">
        <f t="shared" si="61"/>
        <v>0</v>
      </c>
      <c r="N84" s="17">
        <f t="shared" si="62"/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0" hidden="1" customHeight="1">
      <c r="A85" s="12">
        <f t="shared" si="63"/>
        <v>69</v>
      </c>
      <c r="B85" s="13" t="s">
        <v>97</v>
      </c>
      <c r="C85" s="13" t="s">
        <v>17</v>
      </c>
      <c r="D85" s="28" t="s">
        <v>27</v>
      </c>
      <c r="E85" s="29">
        <v>5150000.0</v>
      </c>
      <c r="F85" s="16">
        <v>0.0</v>
      </c>
      <c r="G85" s="17">
        <f t="shared" si="59"/>
        <v>0</v>
      </c>
      <c r="H85" s="17"/>
      <c r="I85" s="18">
        <v>1.0</v>
      </c>
      <c r="J85" s="18">
        <v>0.0</v>
      </c>
      <c r="K85" s="18">
        <v>0.0</v>
      </c>
      <c r="L85" s="19">
        <f t="shared" si="60"/>
        <v>0</v>
      </c>
      <c r="M85" s="17">
        <f t="shared" si="61"/>
        <v>0</v>
      </c>
      <c r="N85" s="17">
        <f t="shared" si="62"/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0" hidden="1" customHeight="1">
      <c r="A86" s="12">
        <f t="shared" si="63"/>
        <v>70</v>
      </c>
      <c r="B86" s="13" t="s">
        <v>98</v>
      </c>
      <c r="C86" s="13" t="s">
        <v>17</v>
      </c>
      <c r="D86" s="28" t="s">
        <v>27</v>
      </c>
      <c r="E86" s="29">
        <v>3925330.0</v>
      </c>
      <c r="F86" s="16">
        <v>0.0</v>
      </c>
      <c r="G86" s="17">
        <f t="shared" si="59"/>
        <v>0</v>
      </c>
      <c r="H86" s="17"/>
      <c r="I86" s="18">
        <v>1.0</v>
      </c>
      <c r="J86" s="18">
        <v>0.0</v>
      </c>
      <c r="K86" s="18">
        <v>0.0</v>
      </c>
      <c r="L86" s="19">
        <f t="shared" si="60"/>
        <v>0</v>
      </c>
      <c r="M86" s="17">
        <f t="shared" si="61"/>
        <v>0</v>
      </c>
      <c r="N86" s="17">
        <f t="shared" si="62"/>
        <v>0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0" hidden="1" customHeight="1">
      <c r="A87" s="12">
        <f t="shared" si="63"/>
        <v>71</v>
      </c>
      <c r="B87" s="13" t="s">
        <v>99</v>
      </c>
      <c r="C87" s="13" t="s">
        <v>17</v>
      </c>
      <c r="D87" s="28" t="s">
        <v>27</v>
      </c>
      <c r="E87" s="29">
        <v>3090000.0</v>
      </c>
      <c r="F87" s="16">
        <v>0.0</v>
      </c>
      <c r="G87" s="17">
        <f t="shared" si="59"/>
        <v>0</v>
      </c>
      <c r="H87" s="17"/>
      <c r="I87" s="18">
        <v>1.0</v>
      </c>
      <c r="J87" s="18">
        <v>0.0</v>
      </c>
      <c r="K87" s="18">
        <v>0.0</v>
      </c>
      <c r="L87" s="19">
        <f t="shared" si="60"/>
        <v>0</v>
      </c>
      <c r="M87" s="17">
        <f t="shared" si="61"/>
        <v>0</v>
      </c>
      <c r="N87" s="17">
        <f t="shared" si="62"/>
        <v>0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0" hidden="1" customHeight="1">
      <c r="A88" s="12">
        <f t="shared" si="63"/>
        <v>72</v>
      </c>
      <c r="B88" s="13" t="s">
        <v>100</v>
      </c>
      <c r="C88" s="13" t="s">
        <v>17</v>
      </c>
      <c r="D88" s="28" t="s">
        <v>27</v>
      </c>
      <c r="E88" s="29">
        <v>3090000.0</v>
      </c>
      <c r="F88" s="16">
        <v>0.0</v>
      </c>
      <c r="G88" s="17">
        <f t="shared" si="59"/>
        <v>0</v>
      </c>
      <c r="H88" s="17"/>
      <c r="I88" s="18">
        <v>1.0</v>
      </c>
      <c r="J88" s="18">
        <v>0.0</v>
      </c>
      <c r="K88" s="18">
        <v>0.0</v>
      </c>
      <c r="L88" s="19">
        <f t="shared" si="60"/>
        <v>0</v>
      </c>
      <c r="M88" s="17">
        <f t="shared" si="61"/>
        <v>0</v>
      </c>
      <c r="N88" s="17">
        <f t="shared" si="62"/>
        <v>0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0" hidden="1" customHeight="1">
      <c r="A89" s="12">
        <f t="shared" si="63"/>
        <v>73</v>
      </c>
      <c r="B89" s="13" t="s">
        <v>101</v>
      </c>
      <c r="C89" s="13" t="s">
        <v>17</v>
      </c>
      <c r="D89" s="28" t="s">
        <v>27</v>
      </c>
      <c r="E89" s="29">
        <v>3090000.0</v>
      </c>
      <c r="F89" s="16">
        <v>0.0</v>
      </c>
      <c r="G89" s="17">
        <f t="shared" si="59"/>
        <v>0</v>
      </c>
      <c r="H89" s="17"/>
      <c r="I89" s="18">
        <v>1.0</v>
      </c>
      <c r="J89" s="18">
        <v>0.0</v>
      </c>
      <c r="K89" s="18">
        <v>0.0</v>
      </c>
      <c r="L89" s="19">
        <f t="shared" si="60"/>
        <v>0</v>
      </c>
      <c r="M89" s="17">
        <f t="shared" si="61"/>
        <v>0</v>
      </c>
      <c r="N89" s="17">
        <f t="shared" si="62"/>
        <v>0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B90" s="8" t="s">
        <v>102</v>
      </c>
      <c r="C90" s="8"/>
      <c r="D90" s="35"/>
      <c r="E90" s="30"/>
      <c r="F90" s="30"/>
      <c r="G90" s="49" t="s">
        <v>21</v>
      </c>
      <c r="H90" s="31">
        <f>SUM(H91:H107)</f>
        <v>0</v>
      </c>
      <c r="I90" s="31"/>
      <c r="J90" s="31"/>
      <c r="K90" s="31"/>
      <c r="L90" s="31">
        <f t="shared" ref="L90:N90" si="64">SUM(L91:L107)</f>
        <v>74679003.95</v>
      </c>
      <c r="M90" s="31">
        <f t="shared" si="64"/>
        <v>74679003.95</v>
      </c>
      <c r="N90" s="31">
        <f t="shared" si="64"/>
        <v>0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2">
        <f>+A89+1</f>
        <v>74</v>
      </c>
      <c r="B91" s="13" t="s">
        <v>103</v>
      </c>
      <c r="C91" s="13" t="s">
        <v>17</v>
      </c>
      <c r="D91" s="28" t="s">
        <v>27</v>
      </c>
      <c r="E91" s="29">
        <v>5665000.0</v>
      </c>
      <c r="F91" s="16">
        <v>2.367</v>
      </c>
      <c r="G91" s="17">
        <f t="shared" ref="G91:G107" si="65">E91*F91</f>
        <v>13409055</v>
      </c>
      <c r="H91" s="17"/>
      <c r="I91" s="18">
        <v>0.5</v>
      </c>
      <c r="J91" s="18">
        <v>0.5</v>
      </c>
      <c r="K91" s="18">
        <v>0.0</v>
      </c>
      <c r="L91" s="19">
        <f t="shared" ref="L91:L107" si="66">+G91*I91</f>
        <v>6704527.5</v>
      </c>
      <c r="M91" s="19">
        <f t="shared" ref="M91:M107" si="67">+G91*J91</f>
        <v>6704527.5</v>
      </c>
      <c r="N91" s="17">
        <f t="shared" ref="N91:N107" si="68">+G91*K91</f>
        <v>0</v>
      </c>
      <c r="O91" s="4"/>
      <c r="P91" s="4">
        <f>11/30+2</f>
        <v>2.366666667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2">
        <f t="shared" ref="A92:A106" si="69">+A91+1</f>
        <v>75</v>
      </c>
      <c r="B92" s="13" t="s">
        <v>92</v>
      </c>
      <c r="C92" s="13" t="s">
        <v>17</v>
      </c>
      <c r="D92" s="28" t="s">
        <v>27</v>
      </c>
      <c r="E92" s="29">
        <v>3605000.0</v>
      </c>
      <c r="F92" s="16">
        <v>2.367</v>
      </c>
      <c r="G92" s="17">
        <f t="shared" si="65"/>
        <v>8533035</v>
      </c>
      <c r="H92" s="17"/>
      <c r="I92" s="18">
        <v>0.5</v>
      </c>
      <c r="J92" s="18">
        <v>0.5</v>
      </c>
      <c r="K92" s="18">
        <v>0.0</v>
      </c>
      <c r="L92" s="19">
        <f t="shared" si="66"/>
        <v>4266517.5</v>
      </c>
      <c r="M92" s="19">
        <f t="shared" si="67"/>
        <v>4266517.5</v>
      </c>
      <c r="N92" s="17">
        <f t="shared" si="68"/>
        <v>0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23.25" customHeight="1">
      <c r="A93" s="12">
        <f t="shared" si="69"/>
        <v>76</v>
      </c>
      <c r="B93" s="50" t="s">
        <v>104</v>
      </c>
      <c r="C93" s="13" t="s">
        <v>17</v>
      </c>
      <c r="D93" s="28" t="s">
        <v>27</v>
      </c>
      <c r="E93" s="29">
        <v>2864000.0</v>
      </c>
      <c r="F93" s="16">
        <v>2.367</v>
      </c>
      <c r="G93" s="17">
        <f t="shared" si="65"/>
        <v>6779088</v>
      </c>
      <c r="H93" s="17"/>
      <c r="I93" s="18">
        <v>0.5</v>
      </c>
      <c r="J93" s="18">
        <v>0.5</v>
      </c>
      <c r="K93" s="18">
        <v>0.0</v>
      </c>
      <c r="L93" s="19">
        <f t="shared" si="66"/>
        <v>3389544</v>
      </c>
      <c r="M93" s="19">
        <f t="shared" si="67"/>
        <v>3389544</v>
      </c>
      <c r="N93" s="17">
        <f t="shared" si="68"/>
        <v>0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2">
        <f t="shared" si="69"/>
        <v>77</v>
      </c>
      <c r="B94" s="50" t="s">
        <v>105</v>
      </c>
      <c r="C94" s="13" t="s">
        <v>17</v>
      </c>
      <c r="D94" s="28" t="s">
        <v>27</v>
      </c>
      <c r="E94" s="29">
        <v>2864000.0</v>
      </c>
      <c r="F94" s="16">
        <v>2.367</v>
      </c>
      <c r="G94" s="17">
        <f t="shared" si="65"/>
        <v>6779088</v>
      </c>
      <c r="H94" s="17"/>
      <c r="I94" s="18">
        <v>0.5</v>
      </c>
      <c r="J94" s="18">
        <v>0.5</v>
      </c>
      <c r="K94" s="18">
        <v>0.0</v>
      </c>
      <c r="L94" s="19">
        <f t="shared" si="66"/>
        <v>3389544</v>
      </c>
      <c r="M94" s="19">
        <f t="shared" si="67"/>
        <v>3389544</v>
      </c>
      <c r="N94" s="17">
        <f t="shared" si="68"/>
        <v>0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0" customHeight="1">
      <c r="A95" s="12">
        <f t="shared" si="69"/>
        <v>78</v>
      </c>
      <c r="B95" s="50" t="s">
        <v>106</v>
      </c>
      <c r="C95" s="13" t="s">
        <v>17</v>
      </c>
      <c r="D95" s="28" t="s">
        <v>27</v>
      </c>
      <c r="E95" s="29">
        <v>2864000.0</v>
      </c>
      <c r="F95" s="16">
        <v>2.367</v>
      </c>
      <c r="G95" s="17">
        <f t="shared" si="65"/>
        <v>6779088</v>
      </c>
      <c r="H95" s="17"/>
      <c r="I95" s="18">
        <v>0.5</v>
      </c>
      <c r="J95" s="18">
        <v>0.5</v>
      </c>
      <c r="K95" s="18">
        <v>0.0</v>
      </c>
      <c r="L95" s="19">
        <f t="shared" si="66"/>
        <v>3389544</v>
      </c>
      <c r="M95" s="19">
        <f t="shared" si="67"/>
        <v>3389544</v>
      </c>
      <c r="N95" s="17">
        <f t="shared" si="68"/>
        <v>0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0" customHeight="1">
      <c r="A96" s="12">
        <f t="shared" si="69"/>
        <v>79</v>
      </c>
      <c r="B96" s="50" t="s">
        <v>107</v>
      </c>
      <c r="C96" s="13" t="s">
        <v>17</v>
      </c>
      <c r="D96" s="28" t="s">
        <v>27</v>
      </c>
      <c r="E96" s="29">
        <v>2864000.0</v>
      </c>
      <c r="F96" s="16">
        <v>2.367</v>
      </c>
      <c r="G96" s="17">
        <f t="shared" si="65"/>
        <v>6779088</v>
      </c>
      <c r="H96" s="17"/>
      <c r="I96" s="18">
        <v>0.5</v>
      </c>
      <c r="J96" s="18">
        <v>0.5</v>
      </c>
      <c r="K96" s="18">
        <v>0.0</v>
      </c>
      <c r="L96" s="19">
        <f t="shared" si="66"/>
        <v>3389544</v>
      </c>
      <c r="M96" s="19">
        <f t="shared" si="67"/>
        <v>3389544</v>
      </c>
      <c r="N96" s="17">
        <f t="shared" si="68"/>
        <v>0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0" customHeight="1">
      <c r="A97" s="12">
        <f t="shared" si="69"/>
        <v>80</v>
      </c>
      <c r="B97" s="13" t="s">
        <v>108</v>
      </c>
      <c r="C97" s="13" t="s">
        <v>17</v>
      </c>
      <c r="D97" s="28" t="s">
        <v>27</v>
      </c>
      <c r="E97" s="29">
        <v>4635000.0</v>
      </c>
      <c r="F97" s="16">
        <v>2.367</v>
      </c>
      <c r="G97" s="17">
        <f t="shared" si="65"/>
        <v>10971045</v>
      </c>
      <c r="H97" s="17"/>
      <c r="I97" s="18">
        <v>0.5</v>
      </c>
      <c r="J97" s="18">
        <v>0.5</v>
      </c>
      <c r="K97" s="18">
        <v>0.0</v>
      </c>
      <c r="L97" s="19">
        <f t="shared" si="66"/>
        <v>5485522.5</v>
      </c>
      <c r="M97" s="19">
        <f t="shared" si="67"/>
        <v>5485522.5</v>
      </c>
      <c r="N97" s="17">
        <f t="shared" si="68"/>
        <v>0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0" customHeight="1">
      <c r="A98" s="12">
        <f t="shared" si="69"/>
        <v>81</v>
      </c>
      <c r="B98" s="13" t="s">
        <v>95</v>
      </c>
      <c r="C98" s="13" t="s">
        <v>17</v>
      </c>
      <c r="D98" s="28" t="s">
        <v>27</v>
      </c>
      <c r="E98" s="29">
        <v>4635000.0</v>
      </c>
      <c r="F98" s="16">
        <v>2.367</v>
      </c>
      <c r="G98" s="17">
        <f t="shared" si="65"/>
        <v>10971045</v>
      </c>
      <c r="H98" s="17"/>
      <c r="I98" s="18">
        <v>0.5</v>
      </c>
      <c r="J98" s="18">
        <v>0.5</v>
      </c>
      <c r="K98" s="18">
        <v>0.0</v>
      </c>
      <c r="L98" s="19">
        <f t="shared" si="66"/>
        <v>5485522.5</v>
      </c>
      <c r="M98" s="19">
        <f t="shared" si="67"/>
        <v>5485522.5</v>
      </c>
      <c r="N98" s="17">
        <f t="shared" si="68"/>
        <v>0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0" customHeight="1">
      <c r="A99" s="12">
        <f t="shared" si="69"/>
        <v>82</v>
      </c>
      <c r="B99" s="13" t="s">
        <v>109</v>
      </c>
      <c r="C99" s="13" t="s">
        <v>17</v>
      </c>
      <c r="D99" s="28" t="s">
        <v>27</v>
      </c>
      <c r="E99" s="29">
        <v>3498573.0</v>
      </c>
      <c r="F99" s="16">
        <v>2.367</v>
      </c>
      <c r="G99" s="17">
        <f t="shared" si="65"/>
        <v>8281122.291</v>
      </c>
      <c r="H99" s="17"/>
      <c r="I99" s="18">
        <v>0.5</v>
      </c>
      <c r="J99" s="18">
        <v>0.5</v>
      </c>
      <c r="K99" s="18">
        <v>0.0</v>
      </c>
      <c r="L99" s="19">
        <f t="shared" si="66"/>
        <v>4140561.146</v>
      </c>
      <c r="M99" s="19">
        <f t="shared" si="67"/>
        <v>4140561.146</v>
      </c>
      <c r="N99" s="17">
        <f t="shared" si="68"/>
        <v>0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0" customHeight="1">
      <c r="A100" s="12">
        <f t="shared" si="69"/>
        <v>83</v>
      </c>
      <c r="B100" s="13" t="s">
        <v>36</v>
      </c>
      <c r="C100" s="13" t="s">
        <v>17</v>
      </c>
      <c r="D100" s="28" t="s">
        <v>27</v>
      </c>
      <c r="E100" s="29">
        <v>3498573.0</v>
      </c>
      <c r="F100" s="16">
        <v>2.367</v>
      </c>
      <c r="G100" s="17">
        <f t="shared" si="65"/>
        <v>8281122.291</v>
      </c>
      <c r="H100" s="17"/>
      <c r="I100" s="18">
        <v>0.5</v>
      </c>
      <c r="J100" s="18">
        <v>0.5</v>
      </c>
      <c r="K100" s="18">
        <v>0.0</v>
      </c>
      <c r="L100" s="19">
        <f t="shared" si="66"/>
        <v>4140561.146</v>
      </c>
      <c r="M100" s="19">
        <f t="shared" si="67"/>
        <v>4140561.146</v>
      </c>
      <c r="N100" s="17">
        <f t="shared" si="68"/>
        <v>0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0" customHeight="1">
      <c r="A101" s="12">
        <f t="shared" si="69"/>
        <v>84</v>
      </c>
      <c r="B101" s="13" t="s">
        <v>110</v>
      </c>
      <c r="C101" s="13" t="s">
        <v>17</v>
      </c>
      <c r="D101" s="28" t="s">
        <v>27</v>
      </c>
      <c r="E101" s="29">
        <v>3498573.0</v>
      </c>
      <c r="F101" s="16">
        <v>2.367</v>
      </c>
      <c r="G101" s="17">
        <f t="shared" si="65"/>
        <v>8281122.291</v>
      </c>
      <c r="H101" s="17"/>
      <c r="I101" s="18">
        <v>0.5</v>
      </c>
      <c r="J101" s="18">
        <v>0.5</v>
      </c>
      <c r="K101" s="18">
        <v>0.0</v>
      </c>
      <c r="L101" s="19">
        <f t="shared" si="66"/>
        <v>4140561.146</v>
      </c>
      <c r="M101" s="19">
        <f t="shared" si="67"/>
        <v>4140561.146</v>
      </c>
      <c r="N101" s="17">
        <f t="shared" si="68"/>
        <v>0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0" customHeight="1">
      <c r="A102" s="12">
        <f t="shared" si="69"/>
        <v>85</v>
      </c>
      <c r="B102" s="13" t="s">
        <v>111</v>
      </c>
      <c r="C102" s="13" t="s">
        <v>17</v>
      </c>
      <c r="D102" s="28" t="s">
        <v>27</v>
      </c>
      <c r="E102" s="29">
        <v>3940372.0</v>
      </c>
      <c r="F102" s="16">
        <v>2.367</v>
      </c>
      <c r="G102" s="17">
        <f t="shared" si="65"/>
        <v>9326860.524</v>
      </c>
      <c r="H102" s="17"/>
      <c r="I102" s="18">
        <v>0.5</v>
      </c>
      <c r="J102" s="18">
        <v>0.5</v>
      </c>
      <c r="K102" s="18">
        <v>0.0</v>
      </c>
      <c r="L102" s="19">
        <f t="shared" si="66"/>
        <v>4663430.262</v>
      </c>
      <c r="M102" s="19">
        <f t="shared" si="67"/>
        <v>4663430.262</v>
      </c>
      <c r="N102" s="17">
        <f t="shared" si="68"/>
        <v>0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0" customHeight="1">
      <c r="A103" s="12">
        <f t="shared" si="69"/>
        <v>86</v>
      </c>
      <c r="B103" s="13" t="s">
        <v>112</v>
      </c>
      <c r="C103" s="13" t="s">
        <v>17</v>
      </c>
      <c r="D103" s="28" t="s">
        <v>27</v>
      </c>
      <c r="E103" s="29">
        <v>3940372.0</v>
      </c>
      <c r="F103" s="16">
        <v>2.367</v>
      </c>
      <c r="G103" s="17">
        <f t="shared" si="65"/>
        <v>9326860.524</v>
      </c>
      <c r="H103" s="17"/>
      <c r="I103" s="18">
        <v>0.5</v>
      </c>
      <c r="J103" s="18">
        <v>0.5</v>
      </c>
      <c r="K103" s="18">
        <v>0.0</v>
      </c>
      <c r="L103" s="19">
        <f t="shared" si="66"/>
        <v>4663430.262</v>
      </c>
      <c r="M103" s="19">
        <f t="shared" si="67"/>
        <v>4663430.262</v>
      </c>
      <c r="N103" s="17">
        <f t="shared" si="68"/>
        <v>0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0" customHeight="1">
      <c r="A104" s="12">
        <f t="shared" si="69"/>
        <v>87</v>
      </c>
      <c r="B104" s="13" t="s">
        <v>113</v>
      </c>
      <c r="C104" s="13" t="s">
        <v>17</v>
      </c>
      <c r="D104" s="28" t="s">
        <v>27</v>
      </c>
      <c r="E104" s="29">
        <v>3500970.0</v>
      </c>
      <c r="F104" s="16">
        <v>2.367</v>
      </c>
      <c r="G104" s="17">
        <f t="shared" si="65"/>
        <v>8286795.99</v>
      </c>
      <c r="H104" s="17"/>
      <c r="I104" s="18">
        <v>0.5</v>
      </c>
      <c r="J104" s="18">
        <v>0.5</v>
      </c>
      <c r="K104" s="18">
        <v>0.0</v>
      </c>
      <c r="L104" s="19">
        <f t="shared" si="66"/>
        <v>4143397.995</v>
      </c>
      <c r="M104" s="19">
        <f t="shared" si="67"/>
        <v>4143397.995</v>
      </c>
      <c r="N104" s="17">
        <f t="shared" si="68"/>
        <v>0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0" customHeight="1">
      <c r="A105" s="12">
        <f t="shared" si="69"/>
        <v>88</v>
      </c>
      <c r="B105" s="13" t="s">
        <v>114</v>
      </c>
      <c r="C105" s="13" t="s">
        <v>17</v>
      </c>
      <c r="D105" s="28" t="s">
        <v>27</v>
      </c>
      <c r="E105" s="29">
        <v>3500970.0</v>
      </c>
      <c r="F105" s="16">
        <v>2.367</v>
      </c>
      <c r="G105" s="17">
        <f t="shared" si="65"/>
        <v>8286795.99</v>
      </c>
      <c r="H105" s="17"/>
      <c r="I105" s="18">
        <v>0.5</v>
      </c>
      <c r="J105" s="18">
        <v>0.5</v>
      </c>
      <c r="K105" s="18">
        <v>0.0</v>
      </c>
      <c r="L105" s="19">
        <f t="shared" si="66"/>
        <v>4143397.995</v>
      </c>
      <c r="M105" s="19">
        <f t="shared" si="67"/>
        <v>4143397.995</v>
      </c>
      <c r="N105" s="17">
        <f t="shared" si="68"/>
        <v>0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0" customHeight="1">
      <c r="A106" s="12">
        <f t="shared" si="69"/>
        <v>89</v>
      </c>
      <c r="B106" s="13" t="s">
        <v>115</v>
      </c>
      <c r="C106" s="13" t="s">
        <v>17</v>
      </c>
      <c r="D106" s="28" t="s">
        <v>27</v>
      </c>
      <c r="E106" s="29">
        <v>3500970.0</v>
      </c>
      <c r="F106" s="16">
        <v>2.367</v>
      </c>
      <c r="G106" s="17">
        <f t="shared" si="65"/>
        <v>8286795.99</v>
      </c>
      <c r="H106" s="17"/>
      <c r="I106" s="18">
        <v>0.5</v>
      </c>
      <c r="J106" s="18">
        <v>0.5</v>
      </c>
      <c r="K106" s="18">
        <v>0.0</v>
      </c>
      <c r="L106" s="19">
        <f t="shared" si="66"/>
        <v>4143397.995</v>
      </c>
      <c r="M106" s="19">
        <f t="shared" si="67"/>
        <v>4143397.995</v>
      </c>
      <c r="N106" s="17">
        <f t="shared" si="68"/>
        <v>0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0" customHeight="1">
      <c r="A107" s="45" t="s">
        <v>21</v>
      </c>
      <c r="B107" s="13" t="s">
        <v>116</v>
      </c>
      <c r="C107" s="13" t="s">
        <v>117</v>
      </c>
      <c r="D107" s="28" t="s">
        <v>27</v>
      </c>
      <c r="E107" s="29">
        <v>1.0E7</v>
      </c>
      <c r="F107" s="16">
        <v>1.0</v>
      </c>
      <c r="G107" s="17">
        <f t="shared" si="65"/>
        <v>10000000</v>
      </c>
      <c r="H107" s="17"/>
      <c r="I107" s="18">
        <v>0.5</v>
      </c>
      <c r="J107" s="18">
        <v>0.5</v>
      </c>
      <c r="K107" s="18">
        <v>0.0</v>
      </c>
      <c r="L107" s="19">
        <f t="shared" si="66"/>
        <v>5000000</v>
      </c>
      <c r="M107" s="19">
        <f t="shared" si="67"/>
        <v>5000000</v>
      </c>
      <c r="N107" s="17">
        <f t="shared" si="68"/>
        <v>0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0" hidden="1" customHeight="1">
      <c r="B108" s="8" t="s">
        <v>118</v>
      </c>
      <c r="C108" s="8"/>
      <c r="D108" s="35"/>
      <c r="E108" s="30"/>
      <c r="F108" s="30"/>
      <c r="G108" s="49" t="s">
        <v>21</v>
      </c>
      <c r="H108" s="31">
        <f>SUM(H109:H117)</f>
        <v>0</v>
      </c>
      <c r="I108" s="31"/>
      <c r="J108" s="31"/>
      <c r="K108" s="31"/>
      <c r="L108" s="31">
        <f t="shared" ref="L108:N108" si="70">SUM(L109:L117)</f>
        <v>0</v>
      </c>
      <c r="M108" s="31">
        <f t="shared" si="70"/>
        <v>0</v>
      </c>
      <c r="N108" s="31">
        <f t="shared" si="70"/>
        <v>0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0" hidden="1" customHeight="1">
      <c r="A109" s="12">
        <f>+A106+1</f>
        <v>90</v>
      </c>
      <c r="B109" s="13" t="s">
        <v>119</v>
      </c>
      <c r="C109" s="13" t="s">
        <v>17</v>
      </c>
      <c r="D109" s="28" t="s">
        <v>27</v>
      </c>
      <c r="E109" s="39">
        <v>3500970.0</v>
      </c>
      <c r="F109" s="16">
        <v>0.0</v>
      </c>
      <c r="G109" s="51">
        <f t="shared" ref="G109:G117" si="71">E109*F109</f>
        <v>0</v>
      </c>
      <c r="H109" s="17"/>
      <c r="I109" s="18">
        <v>1.0</v>
      </c>
      <c r="J109" s="18">
        <v>0.0</v>
      </c>
      <c r="K109" s="18">
        <v>0.0</v>
      </c>
      <c r="L109" s="19">
        <f t="shared" ref="L109:L117" si="72">+G109*I109</f>
        <v>0</v>
      </c>
      <c r="M109" s="17">
        <f t="shared" ref="M109:M117" si="73">+G109*J109</f>
        <v>0</v>
      </c>
      <c r="N109" s="17">
        <f t="shared" ref="N109:N117" si="74">+G109*K109</f>
        <v>0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0" hidden="1" customHeight="1">
      <c r="A110" s="12">
        <f t="shared" ref="A110:A117" si="75">+A109+1</f>
        <v>91</v>
      </c>
      <c r="B110" s="13" t="s">
        <v>120</v>
      </c>
      <c r="C110" s="13" t="s">
        <v>17</v>
      </c>
      <c r="D110" s="28" t="s">
        <v>27</v>
      </c>
      <c r="E110" s="39">
        <v>3500970.0</v>
      </c>
      <c r="F110" s="16">
        <v>0.0</v>
      </c>
      <c r="G110" s="51">
        <f t="shared" si="71"/>
        <v>0</v>
      </c>
      <c r="H110" s="17"/>
      <c r="I110" s="18">
        <v>1.0</v>
      </c>
      <c r="J110" s="18">
        <v>0.0</v>
      </c>
      <c r="K110" s="18">
        <v>0.0</v>
      </c>
      <c r="L110" s="19">
        <f t="shared" si="72"/>
        <v>0</v>
      </c>
      <c r="M110" s="17">
        <f t="shared" si="73"/>
        <v>0</v>
      </c>
      <c r="N110" s="17">
        <f t="shared" si="74"/>
        <v>0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0" hidden="1" customHeight="1">
      <c r="A111" s="12">
        <f t="shared" si="75"/>
        <v>92</v>
      </c>
      <c r="B111" s="13" t="s">
        <v>121</v>
      </c>
      <c r="C111" s="13" t="s">
        <v>17</v>
      </c>
      <c r="D111" s="28" t="s">
        <v>27</v>
      </c>
      <c r="E111" s="39">
        <v>3500970.0</v>
      </c>
      <c r="F111" s="16">
        <v>0.0</v>
      </c>
      <c r="G111" s="51">
        <f t="shared" si="71"/>
        <v>0</v>
      </c>
      <c r="H111" s="17"/>
      <c r="I111" s="18">
        <v>1.0</v>
      </c>
      <c r="J111" s="18">
        <v>0.0</v>
      </c>
      <c r="K111" s="18">
        <v>0.0</v>
      </c>
      <c r="L111" s="19">
        <f t="shared" si="72"/>
        <v>0</v>
      </c>
      <c r="M111" s="17">
        <f t="shared" si="73"/>
        <v>0</v>
      </c>
      <c r="N111" s="17">
        <f t="shared" si="74"/>
        <v>0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0" hidden="1" customHeight="1">
      <c r="A112" s="12">
        <f t="shared" si="75"/>
        <v>93</v>
      </c>
      <c r="B112" s="13" t="s">
        <v>122</v>
      </c>
      <c r="C112" s="13" t="s">
        <v>17</v>
      </c>
      <c r="D112" s="28" t="s">
        <v>27</v>
      </c>
      <c r="E112" s="39">
        <v>3498573.0</v>
      </c>
      <c r="F112" s="16">
        <v>0.0</v>
      </c>
      <c r="G112" s="51">
        <f t="shared" si="71"/>
        <v>0</v>
      </c>
      <c r="H112" s="17"/>
      <c r="I112" s="18">
        <v>1.0</v>
      </c>
      <c r="J112" s="18">
        <v>0.0</v>
      </c>
      <c r="K112" s="18">
        <v>0.0</v>
      </c>
      <c r="L112" s="19">
        <f t="shared" si="72"/>
        <v>0</v>
      </c>
      <c r="M112" s="17">
        <f t="shared" si="73"/>
        <v>0</v>
      </c>
      <c r="N112" s="17">
        <f t="shared" si="74"/>
        <v>0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0" hidden="1" customHeight="1">
      <c r="A113" s="12">
        <f t="shared" si="75"/>
        <v>94</v>
      </c>
      <c r="B113" s="13" t="s">
        <v>123</v>
      </c>
      <c r="C113" s="13" t="s">
        <v>17</v>
      </c>
      <c r="D113" s="28" t="s">
        <v>27</v>
      </c>
      <c r="E113" s="39">
        <v>3498573.0</v>
      </c>
      <c r="F113" s="16">
        <v>0.0</v>
      </c>
      <c r="G113" s="51">
        <f t="shared" si="71"/>
        <v>0</v>
      </c>
      <c r="H113" s="17"/>
      <c r="I113" s="18">
        <v>1.0</v>
      </c>
      <c r="J113" s="18">
        <v>0.0</v>
      </c>
      <c r="K113" s="18">
        <v>0.0</v>
      </c>
      <c r="L113" s="19">
        <f t="shared" si="72"/>
        <v>0</v>
      </c>
      <c r="M113" s="17">
        <f t="shared" si="73"/>
        <v>0</v>
      </c>
      <c r="N113" s="17">
        <f t="shared" si="74"/>
        <v>0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0" hidden="1" customHeight="1">
      <c r="A114" s="12">
        <f t="shared" si="75"/>
        <v>95</v>
      </c>
      <c r="B114" s="13" t="s">
        <v>124</v>
      </c>
      <c r="C114" s="13" t="s">
        <v>17</v>
      </c>
      <c r="D114" s="28" t="s">
        <v>27</v>
      </c>
      <c r="E114" s="39">
        <v>3498573.0</v>
      </c>
      <c r="F114" s="16">
        <v>0.0</v>
      </c>
      <c r="G114" s="51">
        <f t="shared" si="71"/>
        <v>0</v>
      </c>
      <c r="H114" s="17"/>
      <c r="I114" s="18">
        <v>1.0</v>
      </c>
      <c r="J114" s="18">
        <v>0.0</v>
      </c>
      <c r="K114" s="18">
        <v>0.0</v>
      </c>
      <c r="L114" s="19">
        <f t="shared" si="72"/>
        <v>0</v>
      </c>
      <c r="M114" s="17">
        <f t="shared" si="73"/>
        <v>0</v>
      </c>
      <c r="N114" s="17">
        <f t="shared" si="74"/>
        <v>0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0" hidden="1" customHeight="1">
      <c r="A115" s="12">
        <f t="shared" si="75"/>
        <v>96</v>
      </c>
      <c r="B115" s="13" t="s">
        <v>125</v>
      </c>
      <c r="C115" s="13" t="s">
        <v>17</v>
      </c>
      <c r="D115" s="28" t="s">
        <v>27</v>
      </c>
      <c r="E115" s="39">
        <v>3498573.0</v>
      </c>
      <c r="F115" s="16">
        <v>0.0</v>
      </c>
      <c r="G115" s="51">
        <f t="shared" si="71"/>
        <v>0</v>
      </c>
      <c r="H115" s="17"/>
      <c r="I115" s="18">
        <v>1.0</v>
      </c>
      <c r="J115" s="18">
        <v>0.0</v>
      </c>
      <c r="K115" s="18">
        <v>0.0</v>
      </c>
      <c r="L115" s="19">
        <f t="shared" si="72"/>
        <v>0</v>
      </c>
      <c r="M115" s="17">
        <f t="shared" si="73"/>
        <v>0</v>
      </c>
      <c r="N115" s="17">
        <f t="shared" si="74"/>
        <v>0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0" hidden="1" customHeight="1">
      <c r="A116" s="12">
        <f t="shared" si="75"/>
        <v>97</v>
      </c>
      <c r="B116" s="13" t="s">
        <v>126</v>
      </c>
      <c r="C116" s="13" t="s">
        <v>17</v>
      </c>
      <c r="D116" s="28" t="s">
        <v>27</v>
      </c>
      <c r="E116" s="39">
        <v>3940372.0</v>
      </c>
      <c r="F116" s="16">
        <v>0.0</v>
      </c>
      <c r="G116" s="51">
        <f t="shared" si="71"/>
        <v>0</v>
      </c>
      <c r="H116" s="17"/>
      <c r="I116" s="18">
        <v>1.0</v>
      </c>
      <c r="J116" s="18">
        <v>0.0</v>
      </c>
      <c r="K116" s="18">
        <v>0.0</v>
      </c>
      <c r="L116" s="52">
        <f t="shared" si="72"/>
        <v>0</v>
      </c>
      <c r="M116" s="17">
        <f t="shared" si="73"/>
        <v>0</v>
      </c>
      <c r="N116" s="17">
        <f t="shared" si="74"/>
        <v>0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0" hidden="1" customHeight="1">
      <c r="A117" s="12">
        <f t="shared" si="75"/>
        <v>98</v>
      </c>
      <c r="B117" s="13" t="s">
        <v>126</v>
      </c>
      <c r="C117" s="13" t="s">
        <v>17</v>
      </c>
      <c r="D117" s="28" t="s">
        <v>27</v>
      </c>
      <c r="E117" s="39">
        <v>3940372.0</v>
      </c>
      <c r="F117" s="16">
        <v>0.0</v>
      </c>
      <c r="G117" s="51">
        <f t="shared" si="71"/>
        <v>0</v>
      </c>
      <c r="H117" s="17"/>
      <c r="I117" s="18">
        <v>1.0</v>
      </c>
      <c r="J117" s="18">
        <v>0.0</v>
      </c>
      <c r="K117" s="18">
        <v>0.0</v>
      </c>
      <c r="L117" s="19">
        <f t="shared" si="72"/>
        <v>0</v>
      </c>
      <c r="M117" s="17">
        <f t="shared" si="73"/>
        <v>0</v>
      </c>
      <c r="N117" s="17">
        <f t="shared" si="74"/>
        <v>0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B118" s="8" t="s">
        <v>127</v>
      </c>
      <c r="C118" s="8"/>
      <c r="D118" s="35"/>
      <c r="E118" s="30"/>
      <c r="F118" s="30"/>
      <c r="G118" s="49" t="s">
        <v>21</v>
      </c>
      <c r="H118" s="31">
        <f>SUM(H119:H128)</f>
        <v>0</v>
      </c>
      <c r="I118" s="31"/>
      <c r="J118" s="31"/>
      <c r="K118" s="31"/>
      <c r="L118" s="31">
        <f t="shared" ref="L118:N118" si="76">SUM(L119:L128)</f>
        <v>73012610.32</v>
      </c>
      <c r="M118" s="31">
        <f t="shared" si="76"/>
        <v>0</v>
      </c>
      <c r="N118" s="31">
        <f t="shared" si="76"/>
        <v>0</v>
      </c>
      <c r="O118" s="4"/>
      <c r="P118" s="53"/>
      <c r="Q118" s="53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0" customHeight="1">
      <c r="A119" s="12">
        <f>+A117+1</f>
        <v>99</v>
      </c>
      <c r="B119" s="13" t="s">
        <v>128</v>
      </c>
      <c r="C119" s="13" t="s">
        <v>17</v>
      </c>
      <c r="D119" s="28" t="s">
        <v>27</v>
      </c>
      <c r="E119" s="29">
        <v>4984879.0</v>
      </c>
      <c r="F119" s="54">
        <v>2.367</v>
      </c>
      <c r="G119" s="51">
        <f t="shared" ref="G119:G128" si="77">E119*F119</f>
        <v>11799208.59</v>
      </c>
      <c r="H119" s="17">
        <v>0.0</v>
      </c>
      <c r="I119" s="18">
        <v>1.0</v>
      </c>
      <c r="J119" s="18">
        <v>0.0</v>
      </c>
      <c r="K119" s="18">
        <v>0.0</v>
      </c>
      <c r="L119" s="19">
        <f t="shared" ref="L119:L128" si="78">+G119*I119</f>
        <v>11799208.59</v>
      </c>
      <c r="M119" s="17">
        <f t="shared" ref="M119:M128" si="79">+G119*J119</f>
        <v>0</v>
      </c>
      <c r="N119" s="42">
        <f t="shared" ref="N119:N128" si="80">+G119*K119</f>
        <v>0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0" customHeight="1">
      <c r="A120" s="12">
        <f t="shared" ref="A120:A128" si="81">+A119+1</f>
        <v>100</v>
      </c>
      <c r="B120" s="13" t="s">
        <v>129</v>
      </c>
      <c r="C120" s="13" t="s">
        <v>17</v>
      </c>
      <c r="D120" s="28" t="s">
        <v>27</v>
      </c>
      <c r="E120" s="29">
        <v>3094387.0</v>
      </c>
      <c r="F120" s="54">
        <v>2.367</v>
      </c>
      <c r="G120" s="51">
        <f t="shared" si="77"/>
        <v>7324414.029</v>
      </c>
      <c r="H120" s="17">
        <v>0.0</v>
      </c>
      <c r="I120" s="18">
        <v>1.0</v>
      </c>
      <c r="J120" s="18">
        <v>0.0</v>
      </c>
      <c r="K120" s="18">
        <v>0.0</v>
      </c>
      <c r="L120" s="19">
        <f t="shared" si="78"/>
        <v>7324414.029</v>
      </c>
      <c r="M120" s="17">
        <f t="shared" si="79"/>
        <v>0</v>
      </c>
      <c r="N120" s="42">
        <f t="shared" si="80"/>
        <v>0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0" customHeight="1">
      <c r="A121" s="12">
        <f t="shared" si="81"/>
        <v>101</v>
      </c>
      <c r="B121" s="13" t="s">
        <v>130</v>
      </c>
      <c r="C121" s="13" t="s">
        <v>17</v>
      </c>
      <c r="D121" s="28" t="s">
        <v>27</v>
      </c>
      <c r="E121" s="29">
        <v>3094387.0</v>
      </c>
      <c r="F121" s="54">
        <v>2.367</v>
      </c>
      <c r="G121" s="51">
        <f t="shared" si="77"/>
        <v>7324414.029</v>
      </c>
      <c r="H121" s="17">
        <v>0.0</v>
      </c>
      <c r="I121" s="18">
        <v>1.0</v>
      </c>
      <c r="J121" s="18">
        <v>0.0</v>
      </c>
      <c r="K121" s="18">
        <v>0.0</v>
      </c>
      <c r="L121" s="19">
        <f t="shared" si="78"/>
        <v>7324414.029</v>
      </c>
      <c r="M121" s="17">
        <f t="shared" si="79"/>
        <v>0</v>
      </c>
      <c r="N121" s="42">
        <f t="shared" si="80"/>
        <v>0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0" customHeight="1">
      <c r="A122" s="12">
        <f t="shared" si="81"/>
        <v>102</v>
      </c>
      <c r="B122" s="13" t="s">
        <v>131</v>
      </c>
      <c r="C122" s="13" t="s">
        <v>17</v>
      </c>
      <c r="D122" s="28" t="s">
        <v>27</v>
      </c>
      <c r="E122" s="29">
        <v>3245968.0</v>
      </c>
      <c r="F122" s="54">
        <v>2.367</v>
      </c>
      <c r="G122" s="51">
        <f t="shared" si="77"/>
        <v>7683206.256</v>
      </c>
      <c r="H122" s="17">
        <v>0.0</v>
      </c>
      <c r="I122" s="18">
        <v>1.0</v>
      </c>
      <c r="J122" s="18">
        <v>0.0</v>
      </c>
      <c r="K122" s="18">
        <v>0.0</v>
      </c>
      <c r="L122" s="19">
        <f t="shared" si="78"/>
        <v>7683206.256</v>
      </c>
      <c r="M122" s="17">
        <f t="shared" si="79"/>
        <v>0</v>
      </c>
      <c r="N122" s="42">
        <f t="shared" si="80"/>
        <v>0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0" customHeight="1">
      <c r="A123" s="12">
        <f t="shared" si="81"/>
        <v>103</v>
      </c>
      <c r="B123" s="13" t="s">
        <v>132</v>
      </c>
      <c r="C123" s="13" t="s">
        <v>17</v>
      </c>
      <c r="D123" s="28" t="s">
        <v>27</v>
      </c>
      <c r="E123" s="29">
        <v>4084590.0</v>
      </c>
      <c r="F123" s="54">
        <v>2.367</v>
      </c>
      <c r="G123" s="51">
        <f t="shared" si="77"/>
        <v>9668224.53</v>
      </c>
      <c r="H123" s="17">
        <v>0.0</v>
      </c>
      <c r="I123" s="18">
        <v>1.0</v>
      </c>
      <c r="J123" s="18">
        <v>0.0</v>
      </c>
      <c r="K123" s="18">
        <v>0.0</v>
      </c>
      <c r="L123" s="19">
        <f t="shared" si="78"/>
        <v>9668224.53</v>
      </c>
      <c r="M123" s="17">
        <f t="shared" si="79"/>
        <v>0</v>
      </c>
      <c r="N123" s="42">
        <f t="shared" si="80"/>
        <v>0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0" customHeight="1">
      <c r="A124" s="12">
        <f t="shared" si="81"/>
        <v>104</v>
      </c>
      <c r="B124" s="13" t="s">
        <v>133</v>
      </c>
      <c r="C124" s="13" t="s">
        <v>17</v>
      </c>
      <c r="D124" s="28" t="s">
        <v>27</v>
      </c>
      <c r="E124" s="29">
        <f>2403407*1.03</f>
        <v>2475509.21</v>
      </c>
      <c r="F124" s="54">
        <v>2.367</v>
      </c>
      <c r="G124" s="51">
        <f t="shared" si="77"/>
        <v>5859530.3</v>
      </c>
      <c r="H124" s="17">
        <v>0.0</v>
      </c>
      <c r="I124" s="18">
        <v>1.0</v>
      </c>
      <c r="J124" s="18">
        <v>0.0</v>
      </c>
      <c r="K124" s="18">
        <v>0.0</v>
      </c>
      <c r="L124" s="19">
        <f t="shared" si="78"/>
        <v>5859530.3</v>
      </c>
      <c r="M124" s="17">
        <f t="shared" si="79"/>
        <v>0</v>
      </c>
      <c r="N124" s="42">
        <f t="shared" si="80"/>
        <v>0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0" customHeight="1">
      <c r="A125" s="12">
        <f t="shared" si="81"/>
        <v>105</v>
      </c>
      <c r="B125" s="13" t="s">
        <v>134</v>
      </c>
      <c r="C125" s="13" t="s">
        <v>17</v>
      </c>
      <c r="D125" s="28" t="s">
        <v>27</v>
      </c>
      <c r="E125" s="29">
        <v>2626915.0</v>
      </c>
      <c r="F125" s="54">
        <v>2.367</v>
      </c>
      <c r="G125" s="51">
        <f t="shared" si="77"/>
        <v>6217907.805</v>
      </c>
      <c r="H125" s="17">
        <v>0.0</v>
      </c>
      <c r="I125" s="18">
        <v>1.0</v>
      </c>
      <c r="J125" s="18">
        <v>0.0</v>
      </c>
      <c r="K125" s="18">
        <v>0.0</v>
      </c>
      <c r="L125" s="19">
        <f t="shared" si="78"/>
        <v>6217907.805</v>
      </c>
      <c r="M125" s="17">
        <f t="shared" si="79"/>
        <v>0</v>
      </c>
      <c r="N125" s="42">
        <f t="shared" si="80"/>
        <v>0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0" customHeight="1">
      <c r="A126" s="12">
        <f t="shared" si="81"/>
        <v>106</v>
      </c>
      <c r="B126" s="13" t="s">
        <v>135</v>
      </c>
      <c r="C126" s="13" t="s">
        <v>17</v>
      </c>
      <c r="D126" s="28" t="s">
        <v>27</v>
      </c>
      <c r="E126" s="29">
        <v>3245968.0</v>
      </c>
      <c r="F126" s="54">
        <v>2.367</v>
      </c>
      <c r="G126" s="51">
        <f t="shared" si="77"/>
        <v>7683206.256</v>
      </c>
      <c r="H126" s="17">
        <v>0.0</v>
      </c>
      <c r="I126" s="18">
        <v>1.0</v>
      </c>
      <c r="J126" s="18">
        <v>0.0</v>
      </c>
      <c r="K126" s="18">
        <v>0.0</v>
      </c>
      <c r="L126" s="19">
        <f t="shared" si="78"/>
        <v>7683206.256</v>
      </c>
      <c r="M126" s="17">
        <f t="shared" si="79"/>
        <v>0</v>
      </c>
      <c r="N126" s="42">
        <f t="shared" si="80"/>
        <v>0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0" customHeight="1">
      <c r="A127" s="12">
        <f t="shared" si="81"/>
        <v>107</v>
      </c>
      <c r="B127" s="13" t="s">
        <v>136</v>
      </c>
      <c r="C127" s="13" t="s">
        <v>17</v>
      </c>
      <c r="D127" s="28" t="s">
        <v>27</v>
      </c>
      <c r="E127" s="29">
        <v>1765493.0</v>
      </c>
      <c r="F127" s="54">
        <v>2.367</v>
      </c>
      <c r="G127" s="51">
        <f t="shared" si="77"/>
        <v>4178921.931</v>
      </c>
      <c r="H127" s="17">
        <v>0.0</v>
      </c>
      <c r="I127" s="18">
        <v>1.0</v>
      </c>
      <c r="J127" s="18">
        <v>0.0</v>
      </c>
      <c r="K127" s="18">
        <v>0.0</v>
      </c>
      <c r="L127" s="19">
        <f t="shared" si="78"/>
        <v>4178921.931</v>
      </c>
      <c r="M127" s="17">
        <f t="shared" si="79"/>
        <v>0</v>
      </c>
      <c r="N127" s="42">
        <f t="shared" si="80"/>
        <v>0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0" customHeight="1">
      <c r="A128" s="12">
        <f t="shared" si="81"/>
        <v>108</v>
      </c>
      <c r="B128" s="13" t="s">
        <v>137</v>
      </c>
      <c r="C128" s="13" t="s">
        <v>17</v>
      </c>
      <c r="D128" s="28" t="s">
        <v>27</v>
      </c>
      <c r="E128" s="29">
        <v>2227958.0</v>
      </c>
      <c r="F128" s="54">
        <v>2.367</v>
      </c>
      <c r="G128" s="51">
        <f t="shared" si="77"/>
        <v>5273576.586</v>
      </c>
      <c r="H128" s="17">
        <v>0.0</v>
      </c>
      <c r="I128" s="18">
        <v>1.0</v>
      </c>
      <c r="J128" s="18">
        <v>0.0</v>
      </c>
      <c r="K128" s="18">
        <v>0.0</v>
      </c>
      <c r="L128" s="19">
        <f t="shared" si="78"/>
        <v>5273576.586</v>
      </c>
      <c r="M128" s="17">
        <f t="shared" si="79"/>
        <v>0</v>
      </c>
      <c r="N128" s="42">
        <f t="shared" si="80"/>
        <v>0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B129" s="8" t="s">
        <v>138</v>
      </c>
      <c r="C129" s="8" t="s">
        <v>139</v>
      </c>
      <c r="D129" s="35"/>
      <c r="E129" s="30"/>
      <c r="F129" s="55"/>
      <c r="G129" s="49" t="s">
        <v>21</v>
      </c>
      <c r="H129" s="31">
        <f>SUM(H130:H140)</f>
        <v>0</v>
      </c>
      <c r="I129" s="31"/>
      <c r="J129" s="31"/>
      <c r="K129" s="31"/>
      <c r="L129" s="31">
        <f t="shared" ref="L129:N129" si="82">SUM(L130:L140)</f>
        <v>40168512.17</v>
      </c>
      <c r="M129" s="31">
        <f t="shared" si="82"/>
        <v>0</v>
      </c>
      <c r="N129" s="31">
        <f t="shared" si="82"/>
        <v>40168512.17</v>
      </c>
      <c r="O129" s="4"/>
      <c r="P129" s="53"/>
      <c r="Q129" s="47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0" customHeight="1">
      <c r="A130" s="12">
        <f>+A128+1</f>
        <v>109</v>
      </c>
      <c r="B130" s="13" t="s">
        <v>128</v>
      </c>
      <c r="C130" s="13" t="s">
        <v>17</v>
      </c>
      <c r="D130" s="28" t="s">
        <v>27</v>
      </c>
      <c r="E130" s="29">
        <v>4984879.0</v>
      </c>
      <c r="F130" s="54">
        <v>2.367</v>
      </c>
      <c r="G130" s="51">
        <f t="shared" ref="G130:G140" si="83">E130*F130</f>
        <v>11799208.59</v>
      </c>
      <c r="H130" s="17"/>
      <c r="I130" s="18">
        <v>0.5</v>
      </c>
      <c r="J130" s="18">
        <v>0.0</v>
      </c>
      <c r="K130" s="18">
        <v>0.5</v>
      </c>
      <c r="L130" s="19">
        <f t="shared" ref="L130:L138" si="84">+G130*I130</f>
        <v>5899604.297</v>
      </c>
      <c r="M130" s="17">
        <f t="shared" ref="M130:M140" si="85">+G130*J130</f>
        <v>0</v>
      </c>
      <c r="N130" s="19">
        <f t="shared" ref="N130:N138" si="86">+G130*K130</f>
        <v>5899604.297</v>
      </c>
      <c r="O130" s="4"/>
      <c r="P130" s="4"/>
      <c r="Q130" s="53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0" customHeight="1">
      <c r="A131" s="12">
        <f t="shared" ref="A131:A140" si="87">+A130+1</f>
        <v>110</v>
      </c>
      <c r="B131" s="13" t="s">
        <v>140</v>
      </c>
      <c r="C131" s="13" t="s">
        <v>17</v>
      </c>
      <c r="D131" s="28" t="s">
        <v>27</v>
      </c>
      <c r="E131" s="29">
        <v>3094387.0</v>
      </c>
      <c r="F131" s="54">
        <v>2.367</v>
      </c>
      <c r="G131" s="51">
        <f t="shared" si="83"/>
        <v>7324414.029</v>
      </c>
      <c r="H131" s="17"/>
      <c r="I131" s="18">
        <v>0.5</v>
      </c>
      <c r="J131" s="18">
        <v>0.0</v>
      </c>
      <c r="K131" s="18">
        <v>0.5</v>
      </c>
      <c r="L131" s="19">
        <f t="shared" si="84"/>
        <v>3662207.015</v>
      </c>
      <c r="M131" s="17">
        <f t="shared" si="85"/>
        <v>0</v>
      </c>
      <c r="N131" s="19">
        <f t="shared" si="86"/>
        <v>3662207.015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0" customHeight="1">
      <c r="A132" s="12">
        <f t="shared" si="87"/>
        <v>111</v>
      </c>
      <c r="B132" s="13" t="s">
        <v>141</v>
      </c>
      <c r="C132" s="13" t="s">
        <v>17</v>
      </c>
      <c r="D132" s="28" t="s">
        <v>27</v>
      </c>
      <c r="E132" s="29">
        <v>3094387.0</v>
      </c>
      <c r="F132" s="54">
        <v>2.367</v>
      </c>
      <c r="G132" s="51">
        <f t="shared" si="83"/>
        <v>7324414.029</v>
      </c>
      <c r="H132" s="17"/>
      <c r="I132" s="18">
        <v>0.5</v>
      </c>
      <c r="J132" s="18">
        <v>0.0</v>
      </c>
      <c r="K132" s="18">
        <v>0.5</v>
      </c>
      <c r="L132" s="19">
        <f t="shared" si="84"/>
        <v>3662207.015</v>
      </c>
      <c r="M132" s="17">
        <f t="shared" si="85"/>
        <v>0</v>
      </c>
      <c r="N132" s="19">
        <f t="shared" si="86"/>
        <v>3662207.015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0" customHeight="1">
      <c r="A133" s="12">
        <f t="shared" si="87"/>
        <v>112</v>
      </c>
      <c r="B133" s="13" t="s">
        <v>131</v>
      </c>
      <c r="C133" s="13" t="s">
        <v>17</v>
      </c>
      <c r="D133" s="28" t="s">
        <v>27</v>
      </c>
      <c r="E133" s="29">
        <v>3245968.0</v>
      </c>
      <c r="F133" s="54">
        <v>2.367</v>
      </c>
      <c r="G133" s="51">
        <f t="shared" si="83"/>
        <v>7683206.256</v>
      </c>
      <c r="H133" s="17"/>
      <c r="I133" s="18">
        <v>0.5</v>
      </c>
      <c r="J133" s="18">
        <v>0.0</v>
      </c>
      <c r="K133" s="18">
        <v>0.5</v>
      </c>
      <c r="L133" s="19">
        <f t="shared" si="84"/>
        <v>3841603.128</v>
      </c>
      <c r="M133" s="17">
        <f t="shared" si="85"/>
        <v>0</v>
      </c>
      <c r="N133" s="19">
        <f t="shared" si="86"/>
        <v>3841603.128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0" customHeight="1">
      <c r="A134" s="12">
        <f t="shared" si="87"/>
        <v>113</v>
      </c>
      <c r="B134" s="13" t="s">
        <v>132</v>
      </c>
      <c r="C134" s="13" t="s">
        <v>17</v>
      </c>
      <c r="D134" s="28" t="s">
        <v>27</v>
      </c>
      <c r="E134" s="29">
        <v>4084590.0</v>
      </c>
      <c r="F134" s="54">
        <v>2.367</v>
      </c>
      <c r="G134" s="51">
        <f t="shared" si="83"/>
        <v>9668224.53</v>
      </c>
      <c r="H134" s="17"/>
      <c r="I134" s="18">
        <v>0.5</v>
      </c>
      <c r="J134" s="18">
        <v>0.0</v>
      </c>
      <c r="K134" s="18">
        <v>0.5</v>
      </c>
      <c r="L134" s="19">
        <f t="shared" si="84"/>
        <v>4834112.265</v>
      </c>
      <c r="M134" s="17">
        <f t="shared" si="85"/>
        <v>0</v>
      </c>
      <c r="N134" s="19">
        <f t="shared" si="86"/>
        <v>4834112.265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0" customHeight="1">
      <c r="A135" s="12">
        <f t="shared" si="87"/>
        <v>114</v>
      </c>
      <c r="B135" s="13" t="s">
        <v>142</v>
      </c>
      <c r="C135" s="13" t="s">
        <v>17</v>
      </c>
      <c r="D135" s="28" t="s">
        <v>27</v>
      </c>
      <c r="E135" s="29">
        <f>2403407*1.03</f>
        <v>2475509.21</v>
      </c>
      <c r="F135" s="54">
        <v>2.367</v>
      </c>
      <c r="G135" s="51">
        <f t="shared" si="83"/>
        <v>5859530.3</v>
      </c>
      <c r="H135" s="17"/>
      <c r="I135" s="18">
        <v>0.5</v>
      </c>
      <c r="J135" s="18">
        <v>0.0</v>
      </c>
      <c r="K135" s="18">
        <v>0.5</v>
      </c>
      <c r="L135" s="19">
        <f t="shared" si="84"/>
        <v>2929765.15</v>
      </c>
      <c r="M135" s="17">
        <f t="shared" si="85"/>
        <v>0</v>
      </c>
      <c r="N135" s="19">
        <f t="shared" si="86"/>
        <v>2929765.15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0" customHeight="1">
      <c r="A136" s="12">
        <f t="shared" si="87"/>
        <v>115</v>
      </c>
      <c r="B136" s="13" t="s">
        <v>134</v>
      </c>
      <c r="C136" s="13" t="s">
        <v>17</v>
      </c>
      <c r="D136" s="28" t="s">
        <v>27</v>
      </c>
      <c r="E136" s="29">
        <v>2626915.0</v>
      </c>
      <c r="F136" s="54">
        <v>2.367</v>
      </c>
      <c r="G136" s="51">
        <f t="shared" si="83"/>
        <v>6217907.805</v>
      </c>
      <c r="H136" s="17"/>
      <c r="I136" s="18">
        <v>0.5</v>
      </c>
      <c r="J136" s="18">
        <v>0.0</v>
      </c>
      <c r="K136" s="18">
        <v>0.5</v>
      </c>
      <c r="L136" s="19">
        <f t="shared" si="84"/>
        <v>3108953.903</v>
      </c>
      <c r="M136" s="17">
        <f t="shared" si="85"/>
        <v>0</v>
      </c>
      <c r="N136" s="19">
        <f t="shared" si="86"/>
        <v>3108953.903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0" customHeight="1">
      <c r="A137" s="12">
        <f t="shared" si="87"/>
        <v>116</v>
      </c>
      <c r="B137" s="13" t="s">
        <v>143</v>
      </c>
      <c r="C137" s="13" t="s">
        <v>17</v>
      </c>
      <c r="D137" s="28" t="s">
        <v>27</v>
      </c>
      <c r="E137" s="29">
        <v>3245968.0</v>
      </c>
      <c r="F137" s="54">
        <v>2.367</v>
      </c>
      <c r="G137" s="51">
        <f t="shared" si="83"/>
        <v>7683206.256</v>
      </c>
      <c r="H137" s="17"/>
      <c r="I137" s="18">
        <v>0.5</v>
      </c>
      <c r="J137" s="18">
        <v>0.0</v>
      </c>
      <c r="K137" s="18">
        <v>0.5</v>
      </c>
      <c r="L137" s="19">
        <f t="shared" si="84"/>
        <v>3841603.128</v>
      </c>
      <c r="M137" s="17">
        <f t="shared" si="85"/>
        <v>0</v>
      </c>
      <c r="N137" s="19">
        <f t="shared" si="86"/>
        <v>3841603.128</v>
      </c>
      <c r="O137" s="56"/>
      <c r="P137" s="56"/>
      <c r="Q137" s="56"/>
      <c r="R137" s="56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0" customHeight="1">
      <c r="A138" s="12">
        <f t="shared" si="87"/>
        <v>117</v>
      </c>
      <c r="B138" s="13" t="s">
        <v>144</v>
      </c>
      <c r="C138" s="13" t="s">
        <v>17</v>
      </c>
      <c r="D138" s="28" t="s">
        <v>27</v>
      </c>
      <c r="E138" s="29">
        <v>3094387.0</v>
      </c>
      <c r="F138" s="54">
        <v>2.367</v>
      </c>
      <c r="G138" s="51">
        <f t="shared" si="83"/>
        <v>7324414.029</v>
      </c>
      <c r="H138" s="17"/>
      <c r="I138" s="18">
        <v>0.5</v>
      </c>
      <c r="J138" s="18">
        <v>0.0</v>
      </c>
      <c r="K138" s="18">
        <v>0.5</v>
      </c>
      <c r="L138" s="19">
        <f t="shared" si="84"/>
        <v>3662207.015</v>
      </c>
      <c r="M138" s="17">
        <f t="shared" si="85"/>
        <v>0</v>
      </c>
      <c r="N138" s="19">
        <f t="shared" si="86"/>
        <v>3662207.015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0" customHeight="1">
      <c r="A139" s="12">
        <f t="shared" si="87"/>
        <v>118</v>
      </c>
      <c r="B139" s="13" t="s">
        <v>145</v>
      </c>
      <c r="C139" s="13" t="s">
        <v>17</v>
      </c>
      <c r="D139" s="28" t="s">
        <v>27</v>
      </c>
      <c r="E139" s="29">
        <v>1765493.0</v>
      </c>
      <c r="F139" s="54">
        <v>2.367</v>
      </c>
      <c r="G139" s="51">
        <f t="shared" si="83"/>
        <v>4178921.931</v>
      </c>
      <c r="H139" s="17"/>
      <c r="I139" s="18">
        <v>0.5</v>
      </c>
      <c r="J139" s="18">
        <v>0.0</v>
      </c>
      <c r="K139" s="18">
        <v>0.5</v>
      </c>
      <c r="L139" s="19">
        <f>G139*K139</f>
        <v>2089460.966</v>
      </c>
      <c r="M139" s="17">
        <f t="shared" si="85"/>
        <v>0</v>
      </c>
      <c r="N139" s="19">
        <f>L139-M139</f>
        <v>2089460.966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0" customHeight="1">
      <c r="A140" s="12">
        <f t="shared" si="87"/>
        <v>119</v>
      </c>
      <c r="B140" s="13" t="s">
        <v>146</v>
      </c>
      <c r="C140" s="13" t="s">
        <v>17</v>
      </c>
      <c r="D140" s="28" t="s">
        <v>27</v>
      </c>
      <c r="E140" s="29">
        <v>2227958.0</v>
      </c>
      <c r="F140" s="54">
        <v>2.367</v>
      </c>
      <c r="G140" s="51">
        <f t="shared" si="83"/>
        <v>5273576.586</v>
      </c>
      <c r="H140" s="17"/>
      <c r="I140" s="18">
        <v>0.5</v>
      </c>
      <c r="J140" s="18">
        <v>0.0</v>
      </c>
      <c r="K140" s="18">
        <v>0.5</v>
      </c>
      <c r="L140" s="19">
        <f>+G140*I140</f>
        <v>2636788.293</v>
      </c>
      <c r="M140" s="17">
        <f t="shared" si="85"/>
        <v>0</v>
      </c>
      <c r="N140" s="19">
        <f>+G140*K140</f>
        <v>2636788.293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B141" s="8" t="s">
        <v>147</v>
      </c>
      <c r="C141" s="8" t="s">
        <v>21</v>
      </c>
      <c r="D141" s="35"/>
      <c r="E141" s="30"/>
      <c r="F141" s="30"/>
      <c r="G141" s="49" t="s">
        <v>21</v>
      </c>
      <c r="H141" s="31">
        <f>SUM(H142:H145)</f>
        <v>0</v>
      </c>
      <c r="I141" s="31"/>
      <c r="J141" s="31"/>
      <c r="K141" s="31"/>
      <c r="L141" s="31">
        <f t="shared" ref="L141:N141" si="88">SUM(L142:L145)</f>
        <v>23049618.77</v>
      </c>
      <c r="M141" s="31">
        <f t="shared" si="88"/>
        <v>0</v>
      </c>
      <c r="N141" s="31">
        <f t="shared" si="88"/>
        <v>0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0" customHeight="1">
      <c r="A142" s="12">
        <f>+A140+1</f>
        <v>120</v>
      </c>
      <c r="B142" s="13" t="s">
        <v>148</v>
      </c>
      <c r="C142" s="13" t="s">
        <v>17</v>
      </c>
      <c r="D142" s="28" t="s">
        <v>48</v>
      </c>
      <c r="E142" s="29">
        <v>2434476.0</v>
      </c>
      <c r="F142" s="54">
        <v>2.367</v>
      </c>
      <c r="G142" s="51">
        <f t="shared" ref="G142:G145" si="89">E142*F142</f>
        <v>5762404.692</v>
      </c>
      <c r="H142" s="51">
        <v>0.0</v>
      </c>
      <c r="I142" s="18">
        <v>1.0</v>
      </c>
      <c r="J142" s="18">
        <v>0.0</v>
      </c>
      <c r="K142" s="18">
        <v>0.0</v>
      </c>
      <c r="L142" s="19">
        <f t="shared" ref="L142:L145" si="90">+G142*I142</f>
        <v>5762404.692</v>
      </c>
      <c r="M142" s="17">
        <f t="shared" ref="M142:M145" si="91">+G142*J142</f>
        <v>0</v>
      </c>
      <c r="N142" s="17">
        <f t="shared" ref="N142:N145" si="92">+G142*K142</f>
        <v>0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0" customHeight="1">
      <c r="A143" s="12">
        <f t="shared" ref="A143:A145" si="93">+A142+1</f>
        <v>121</v>
      </c>
      <c r="B143" s="13" t="s">
        <v>149</v>
      </c>
      <c r="C143" s="13" t="s">
        <v>17</v>
      </c>
      <c r="D143" s="28" t="s">
        <v>48</v>
      </c>
      <c r="E143" s="29">
        <v>2434476.0</v>
      </c>
      <c r="F143" s="54">
        <v>2.367</v>
      </c>
      <c r="G143" s="51">
        <f t="shared" si="89"/>
        <v>5762404.692</v>
      </c>
      <c r="H143" s="51">
        <v>0.0</v>
      </c>
      <c r="I143" s="18">
        <v>1.0</v>
      </c>
      <c r="J143" s="18">
        <v>0.0</v>
      </c>
      <c r="K143" s="18">
        <v>0.0</v>
      </c>
      <c r="L143" s="19">
        <f t="shared" si="90"/>
        <v>5762404.692</v>
      </c>
      <c r="M143" s="17">
        <f t="shared" si="91"/>
        <v>0</v>
      </c>
      <c r="N143" s="17">
        <f t="shared" si="92"/>
        <v>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0" customHeight="1">
      <c r="A144" s="12">
        <f t="shared" si="93"/>
        <v>122</v>
      </c>
      <c r="B144" s="13" t="s">
        <v>150</v>
      </c>
      <c r="C144" s="13" t="s">
        <v>17</v>
      </c>
      <c r="D144" s="28" t="s">
        <v>48</v>
      </c>
      <c r="E144" s="29">
        <v>2434476.0</v>
      </c>
      <c r="F144" s="54">
        <v>2.367</v>
      </c>
      <c r="G144" s="51">
        <f t="shared" si="89"/>
        <v>5762404.692</v>
      </c>
      <c r="H144" s="51">
        <v>0.0</v>
      </c>
      <c r="I144" s="18">
        <v>1.0</v>
      </c>
      <c r="J144" s="18">
        <v>0.0</v>
      </c>
      <c r="K144" s="18">
        <v>0.0</v>
      </c>
      <c r="L144" s="19">
        <f t="shared" si="90"/>
        <v>5762404.692</v>
      </c>
      <c r="M144" s="17">
        <f t="shared" si="91"/>
        <v>0</v>
      </c>
      <c r="N144" s="17">
        <f t="shared" si="92"/>
        <v>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0" customHeight="1">
      <c r="A145" s="12">
        <f t="shared" si="93"/>
        <v>123</v>
      </c>
      <c r="B145" s="13" t="s">
        <v>151</v>
      </c>
      <c r="C145" s="13" t="s">
        <v>17</v>
      </c>
      <c r="D145" s="28" t="s">
        <v>48</v>
      </c>
      <c r="E145" s="29">
        <v>2434476.0</v>
      </c>
      <c r="F145" s="54">
        <v>2.367</v>
      </c>
      <c r="G145" s="51">
        <f t="shared" si="89"/>
        <v>5762404.692</v>
      </c>
      <c r="H145" s="51">
        <v>0.0</v>
      </c>
      <c r="I145" s="18">
        <v>1.0</v>
      </c>
      <c r="J145" s="18">
        <v>0.0</v>
      </c>
      <c r="K145" s="18">
        <v>0.0</v>
      </c>
      <c r="L145" s="19">
        <f t="shared" si="90"/>
        <v>5762404.692</v>
      </c>
      <c r="M145" s="17">
        <f t="shared" si="91"/>
        <v>0</v>
      </c>
      <c r="N145" s="17">
        <f t="shared" si="92"/>
        <v>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B146" s="8" t="s">
        <v>152</v>
      </c>
      <c r="C146" s="8"/>
      <c r="D146" s="35"/>
      <c r="E146" s="30"/>
      <c r="F146" s="30"/>
      <c r="G146" s="49" t="s">
        <v>21</v>
      </c>
      <c r="H146" s="31">
        <f>SUM(H147:H148)</f>
        <v>0</v>
      </c>
      <c r="I146" s="31"/>
      <c r="J146" s="31"/>
      <c r="K146" s="31"/>
      <c r="L146" s="31">
        <f t="shared" ref="L146:N146" si="94">SUM(L147:L148)</f>
        <v>17578052.1</v>
      </c>
      <c r="M146" s="31">
        <f t="shared" si="94"/>
        <v>0</v>
      </c>
      <c r="N146" s="31">
        <f t="shared" si="94"/>
        <v>0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0" customHeight="1">
      <c r="A147" s="12">
        <f>+A145+1</f>
        <v>124</v>
      </c>
      <c r="B147" s="13" t="s">
        <v>153</v>
      </c>
      <c r="C147" s="13" t="s">
        <v>17</v>
      </c>
      <c r="D147" s="28" t="s">
        <v>27</v>
      </c>
      <c r="E147" s="29">
        <v>3713150.0</v>
      </c>
      <c r="F147" s="54">
        <v>2.367</v>
      </c>
      <c r="G147" s="51">
        <f t="shared" ref="G147:G148" si="95">E147*F147</f>
        <v>8789026.05</v>
      </c>
      <c r="H147" s="34">
        <v>0.0</v>
      </c>
      <c r="I147" s="18">
        <v>1.0</v>
      </c>
      <c r="J147" s="18">
        <v>0.0</v>
      </c>
      <c r="K147" s="18">
        <v>0.0</v>
      </c>
      <c r="L147" s="19">
        <f t="shared" ref="L147:L148" si="96">+G147*I147</f>
        <v>8789026.05</v>
      </c>
      <c r="M147" s="17">
        <f t="shared" ref="M147:M148" si="97">+G147*J147</f>
        <v>0</v>
      </c>
      <c r="N147" s="17">
        <f t="shared" ref="N147:N148" si="98">+G147*K147</f>
        <v>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0" customHeight="1">
      <c r="A148" s="12">
        <f>+A147+1</f>
        <v>125</v>
      </c>
      <c r="B148" s="13" t="s">
        <v>154</v>
      </c>
      <c r="C148" s="13" t="s">
        <v>17</v>
      </c>
      <c r="D148" s="28" t="s">
        <v>27</v>
      </c>
      <c r="E148" s="29">
        <v>3713150.0</v>
      </c>
      <c r="F148" s="54">
        <v>2.367</v>
      </c>
      <c r="G148" s="51">
        <f t="shared" si="95"/>
        <v>8789026.05</v>
      </c>
      <c r="H148" s="51"/>
      <c r="I148" s="18">
        <v>1.0</v>
      </c>
      <c r="J148" s="18">
        <v>0.0</v>
      </c>
      <c r="K148" s="18">
        <v>0.0</v>
      </c>
      <c r="L148" s="19">
        <f t="shared" si="96"/>
        <v>8789026.05</v>
      </c>
      <c r="M148" s="17">
        <f t="shared" si="97"/>
        <v>0</v>
      </c>
      <c r="N148" s="17">
        <f t="shared" si="98"/>
        <v>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B149" s="20" t="s">
        <v>155</v>
      </c>
      <c r="C149" s="20"/>
      <c r="D149" s="21"/>
      <c r="E149" s="46"/>
      <c r="F149" s="46"/>
      <c r="G149" s="7"/>
      <c r="H149" s="7">
        <f t="shared" ref="H149:I149" si="99">SUM(H150+H167+H178)</f>
        <v>0</v>
      </c>
      <c r="I149" s="7">
        <f t="shared" si="99"/>
        <v>0.8</v>
      </c>
      <c r="J149" s="7"/>
      <c r="K149" s="7"/>
      <c r="L149" s="7">
        <f t="shared" ref="L149:N149" si="100">SUM(L150+L167+L178)</f>
        <v>68147544.93</v>
      </c>
      <c r="M149" s="7">
        <f t="shared" si="100"/>
        <v>206883586.8</v>
      </c>
      <c r="N149" s="7">
        <f t="shared" si="100"/>
        <v>0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B150" s="8" t="s">
        <v>156</v>
      </c>
      <c r="C150" s="8"/>
      <c r="D150" s="35"/>
      <c r="E150" s="30"/>
      <c r="F150" s="30"/>
      <c r="G150" s="49" t="s">
        <v>21</v>
      </c>
      <c r="H150" s="31">
        <f t="shared" ref="H150:I150" si="101">SUM(H151:H166)</f>
        <v>0</v>
      </c>
      <c r="I150" s="31">
        <f t="shared" si="101"/>
        <v>0.8</v>
      </c>
      <c r="J150" s="31"/>
      <c r="K150" s="31"/>
      <c r="L150" s="31">
        <f t="shared" ref="L150:N150" si="102">SUM(L151:L166)</f>
        <v>5674714.325</v>
      </c>
      <c r="M150" s="31">
        <f t="shared" si="102"/>
        <v>107819572.2</v>
      </c>
      <c r="N150" s="31">
        <f t="shared" si="102"/>
        <v>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0" customHeight="1">
      <c r="A151" s="12">
        <f>+A148+1</f>
        <v>126</v>
      </c>
      <c r="B151" s="13" t="s">
        <v>157</v>
      </c>
      <c r="C151" s="13" t="s">
        <v>17</v>
      </c>
      <c r="D151" s="28" t="s">
        <v>48</v>
      </c>
      <c r="E151" s="29">
        <v>4984879.0</v>
      </c>
      <c r="F151" s="54">
        <v>2.367</v>
      </c>
      <c r="G151" s="51">
        <f t="shared" ref="G151:G166" si="103">E151*F151</f>
        <v>11799208.59</v>
      </c>
      <c r="H151" s="17"/>
      <c r="I151" s="18">
        <v>0.05</v>
      </c>
      <c r="J151" s="18">
        <v>0.95</v>
      </c>
      <c r="K151" s="18">
        <v>0.0</v>
      </c>
      <c r="L151" s="19">
        <f t="shared" ref="L151:L166" si="104">+G151*I151</f>
        <v>589960.4297</v>
      </c>
      <c r="M151" s="19">
        <f t="shared" ref="M151:M166" si="105">+G151*J151</f>
        <v>11209248.16</v>
      </c>
      <c r="N151" s="17">
        <f t="shared" ref="N151:N166" si="106">+G151*K151</f>
        <v>0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0" customHeight="1">
      <c r="A152" s="12">
        <f t="shared" ref="A152:A166" si="107">+A151+1</f>
        <v>127</v>
      </c>
      <c r="B152" s="13" t="s">
        <v>113</v>
      </c>
      <c r="C152" s="13" t="s">
        <v>17</v>
      </c>
      <c r="D152" s="28" t="s">
        <v>48</v>
      </c>
      <c r="E152" s="29">
        <v>3094387.0</v>
      </c>
      <c r="F152" s="54">
        <v>2.367</v>
      </c>
      <c r="G152" s="51">
        <f t="shared" si="103"/>
        <v>7324414.029</v>
      </c>
      <c r="H152" s="17"/>
      <c r="I152" s="18">
        <v>0.05</v>
      </c>
      <c r="J152" s="18">
        <v>0.95</v>
      </c>
      <c r="K152" s="18">
        <v>0.0</v>
      </c>
      <c r="L152" s="19">
        <f t="shared" si="104"/>
        <v>366220.7015</v>
      </c>
      <c r="M152" s="19">
        <f t="shared" si="105"/>
        <v>6958193.328</v>
      </c>
      <c r="N152" s="17">
        <f t="shared" si="106"/>
        <v>0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0" customHeight="1">
      <c r="A153" s="12">
        <f t="shared" si="107"/>
        <v>128</v>
      </c>
      <c r="B153" s="13" t="s">
        <v>158</v>
      </c>
      <c r="C153" s="13" t="s">
        <v>17</v>
      </c>
      <c r="D153" s="28" t="s">
        <v>48</v>
      </c>
      <c r="E153" s="29">
        <v>3094387.0</v>
      </c>
      <c r="F153" s="54">
        <v>2.367</v>
      </c>
      <c r="G153" s="51">
        <f t="shared" si="103"/>
        <v>7324414.029</v>
      </c>
      <c r="H153" s="17"/>
      <c r="I153" s="18">
        <v>0.05</v>
      </c>
      <c r="J153" s="18">
        <v>0.95</v>
      </c>
      <c r="K153" s="18">
        <v>0.0</v>
      </c>
      <c r="L153" s="19">
        <f t="shared" si="104"/>
        <v>366220.7015</v>
      </c>
      <c r="M153" s="19">
        <f t="shared" si="105"/>
        <v>6958193.328</v>
      </c>
      <c r="N153" s="17">
        <f t="shared" si="106"/>
        <v>0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0" customHeight="1">
      <c r="A154" s="12">
        <f t="shared" si="107"/>
        <v>129</v>
      </c>
      <c r="B154" s="13" t="s">
        <v>115</v>
      </c>
      <c r="C154" s="13" t="s">
        <v>17</v>
      </c>
      <c r="D154" s="28" t="s">
        <v>48</v>
      </c>
      <c r="E154" s="29">
        <v>3094387.0</v>
      </c>
      <c r="F154" s="54">
        <v>2.367</v>
      </c>
      <c r="G154" s="51">
        <f t="shared" si="103"/>
        <v>7324414.029</v>
      </c>
      <c r="H154" s="17"/>
      <c r="I154" s="18">
        <v>0.05</v>
      </c>
      <c r="J154" s="18">
        <v>0.95</v>
      </c>
      <c r="K154" s="18">
        <v>0.0</v>
      </c>
      <c r="L154" s="19">
        <f t="shared" si="104"/>
        <v>366220.7015</v>
      </c>
      <c r="M154" s="19">
        <f t="shared" si="105"/>
        <v>6958193.328</v>
      </c>
      <c r="N154" s="17">
        <f t="shared" si="106"/>
        <v>0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0" customHeight="1">
      <c r="A155" s="12">
        <f t="shared" si="107"/>
        <v>130</v>
      </c>
      <c r="B155" s="13" t="s">
        <v>159</v>
      </c>
      <c r="C155" s="13" t="s">
        <v>17</v>
      </c>
      <c r="D155" s="28" t="s">
        <v>48</v>
      </c>
      <c r="E155" s="29">
        <v>3094387.0</v>
      </c>
      <c r="F155" s="54">
        <v>2.367</v>
      </c>
      <c r="G155" s="51">
        <f t="shared" si="103"/>
        <v>7324414.029</v>
      </c>
      <c r="H155" s="17"/>
      <c r="I155" s="18">
        <v>0.05</v>
      </c>
      <c r="J155" s="18">
        <v>0.95</v>
      </c>
      <c r="K155" s="18">
        <v>0.0</v>
      </c>
      <c r="L155" s="19">
        <f t="shared" si="104"/>
        <v>366220.7015</v>
      </c>
      <c r="M155" s="19">
        <f t="shared" si="105"/>
        <v>6958193.328</v>
      </c>
      <c r="N155" s="17">
        <f t="shared" si="106"/>
        <v>0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0" customHeight="1">
      <c r="A156" s="12">
        <f t="shared" si="107"/>
        <v>131</v>
      </c>
      <c r="B156" s="13" t="s">
        <v>160</v>
      </c>
      <c r="C156" s="13" t="s">
        <v>17</v>
      </c>
      <c r="D156" s="28" t="s">
        <v>48</v>
      </c>
      <c r="E156" s="29">
        <v>3245968.0</v>
      </c>
      <c r="F156" s="54">
        <v>2.367</v>
      </c>
      <c r="G156" s="51">
        <f t="shared" si="103"/>
        <v>7683206.256</v>
      </c>
      <c r="H156" s="17"/>
      <c r="I156" s="18">
        <v>0.05</v>
      </c>
      <c r="J156" s="18">
        <v>0.95</v>
      </c>
      <c r="K156" s="18">
        <v>0.0</v>
      </c>
      <c r="L156" s="19">
        <f t="shared" si="104"/>
        <v>384160.3128</v>
      </c>
      <c r="M156" s="19">
        <f t="shared" si="105"/>
        <v>7299045.943</v>
      </c>
      <c r="N156" s="17">
        <f t="shared" si="106"/>
        <v>0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0" customHeight="1">
      <c r="A157" s="12">
        <f t="shared" si="107"/>
        <v>132</v>
      </c>
      <c r="B157" s="13" t="s">
        <v>161</v>
      </c>
      <c r="C157" s="13" t="s">
        <v>17</v>
      </c>
      <c r="D157" s="28" t="s">
        <v>48</v>
      </c>
      <c r="E157" s="29">
        <v>2227958.0</v>
      </c>
      <c r="F157" s="54">
        <v>2.367</v>
      </c>
      <c r="G157" s="51">
        <f t="shared" si="103"/>
        <v>5273576.586</v>
      </c>
      <c r="H157" s="17"/>
      <c r="I157" s="18">
        <v>0.05</v>
      </c>
      <c r="J157" s="18">
        <v>0.95</v>
      </c>
      <c r="K157" s="18">
        <v>0.0</v>
      </c>
      <c r="L157" s="19">
        <f t="shared" si="104"/>
        <v>263678.8293</v>
      </c>
      <c r="M157" s="19">
        <f t="shared" si="105"/>
        <v>5009897.757</v>
      </c>
      <c r="N157" s="17">
        <f t="shared" si="106"/>
        <v>0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0" customHeight="1">
      <c r="A158" s="12">
        <f t="shared" si="107"/>
        <v>133</v>
      </c>
      <c r="B158" s="13" t="s">
        <v>162</v>
      </c>
      <c r="C158" s="13" t="s">
        <v>17</v>
      </c>
      <c r="D158" s="28" t="s">
        <v>48</v>
      </c>
      <c r="E158" s="29">
        <v>2227958.0</v>
      </c>
      <c r="F158" s="54">
        <v>2.367</v>
      </c>
      <c r="G158" s="51">
        <f t="shared" si="103"/>
        <v>5273576.586</v>
      </c>
      <c r="H158" s="17"/>
      <c r="I158" s="18">
        <v>0.05</v>
      </c>
      <c r="J158" s="18">
        <v>0.95</v>
      </c>
      <c r="K158" s="18">
        <v>0.0</v>
      </c>
      <c r="L158" s="19">
        <f t="shared" si="104"/>
        <v>263678.8293</v>
      </c>
      <c r="M158" s="19">
        <f t="shared" si="105"/>
        <v>5009897.757</v>
      </c>
      <c r="N158" s="17">
        <f t="shared" si="106"/>
        <v>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0" customHeight="1">
      <c r="A159" s="12">
        <f t="shared" si="107"/>
        <v>134</v>
      </c>
      <c r="B159" s="13" t="s">
        <v>163</v>
      </c>
      <c r="C159" s="13" t="s">
        <v>17</v>
      </c>
      <c r="D159" s="28" t="s">
        <v>48</v>
      </c>
      <c r="E159" s="29">
        <v>2227958.0</v>
      </c>
      <c r="F159" s="54">
        <v>2.367</v>
      </c>
      <c r="G159" s="51">
        <f t="shared" si="103"/>
        <v>5273576.586</v>
      </c>
      <c r="H159" s="17"/>
      <c r="I159" s="18">
        <v>0.05</v>
      </c>
      <c r="J159" s="18">
        <v>0.95</v>
      </c>
      <c r="K159" s="18">
        <v>0.0</v>
      </c>
      <c r="L159" s="19">
        <f t="shared" si="104"/>
        <v>263678.8293</v>
      </c>
      <c r="M159" s="19">
        <f t="shared" si="105"/>
        <v>5009897.757</v>
      </c>
      <c r="N159" s="17">
        <f t="shared" si="106"/>
        <v>0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0" customHeight="1">
      <c r="A160" s="12">
        <f t="shared" si="107"/>
        <v>135</v>
      </c>
      <c r="B160" s="13" t="s">
        <v>164</v>
      </c>
      <c r="C160" s="13" t="s">
        <v>17</v>
      </c>
      <c r="D160" s="28" t="s">
        <v>48</v>
      </c>
      <c r="E160" s="29">
        <v>2227958.0</v>
      </c>
      <c r="F160" s="54">
        <v>2.367</v>
      </c>
      <c r="G160" s="51">
        <f t="shared" si="103"/>
        <v>5273576.586</v>
      </c>
      <c r="H160" s="17"/>
      <c r="I160" s="18">
        <v>0.05</v>
      </c>
      <c r="J160" s="18">
        <v>0.95</v>
      </c>
      <c r="K160" s="18">
        <v>0.0</v>
      </c>
      <c r="L160" s="19">
        <f t="shared" si="104"/>
        <v>263678.8293</v>
      </c>
      <c r="M160" s="19">
        <f t="shared" si="105"/>
        <v>5009897.757</v>
      </c>
      <c r="N160" s="17">
        <f t="shared" si="106"/>
        <v>0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0" customHeight="1">
      <c r="A161" s="12">
        <f t="shared" si="107"/>
        <v>136</v>
      </c>
      <c r="B161" s="13" t="s">
        <v>165</v>
      </c>
      <c r="C161" s="13" t="s">
        <v>17</v>
      </c>
      <c r="D161" s="28" t="s">
        <v>48</v>
      </c>
      <c r="E161" s="29">
        <v>2800000.0</v>
      </c>
      <c r="F161" s="54">
        <v>2.367</v>
      </c>
      <c r="G161" s="51">
        <f t="shared" si="103"/>
        <v>6627600</v>
      </c>
      <c r="H161" s="17"/>
      <c r="I161" s="18">
        <v>0.05</v>
      </c>
      <c r="J161" s="18">
        <v>0.95</v>
      </c>
      <c r="K161" s="18">
        <v>0.0</v>
      </c>
      <c r="L161" s="19">
        <f t="shared" si="104"/>
        <v>331380</v>
      </c>
      <c r="M161" s="19">
        <f t="shared" si="105"/>
        <v>6296220</v>
      </c>
      <c r="N161" s="17">
        <f t="shared" si="106"/>
        <v>0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0" customHeight="1">
      <c r="A162" s="12">
        <f t="shared" si="107"/>
        <v>137</v>
      </c>
      <c r="B162" s="13" t="s">
        <v>166</v>
      </c>
      <c r="C162" s="13" t="s">
        <v>17</v>
      </c>
      <c r="D162" s="28" t="s">
        <v>48</v>
      </c>
      <c r="E162" s="29">
        <v>3245968.0</v>
      </c>
      <c r="F162" s="54">
        <v>2.367</v>
      </c>
      <c r="G162" s="51">
        <f t="shared" si="103"/>
        <v>7683206.256</v>
      </c>
      <c r="H162" s="17"/>
      <c r="I162" s="18">
        <v>0.05</v>
      </c>
      <c r="J162" s="18">
        <v>0.95</v>
      </c>
      <c r="K162" s="18">
        <v>0.0</v>
      </c>
      <c r="L162" s="19">
        <f t="shared" si="104"/>
        <v>384160.3128</v>
      </c>
      <c r="M162" s="19">
        <f t="shared" si="105"/>
        <v>7299045.943</v>
      </c>
      <c r="N162" s="17">
        <f t="shared" si="106"/>
        <v>0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0" customHeight="1">
      <c r="A163" s="12">
        <f t="shared" si="107"/>
        <v>138</v>
      </c>
      <c r="B163" s="13" t="s">
        <v>167</v>
      </c>
      <c r="C163" s="13" t="s">
        <v>17</v>
      </c>
      <c r="D163" s="28" t="s">
        <v>48</v>
      </c>
      <c r="E163" s="29">
        <v>4084590.0</v>
      </c>
      <c r="F163" s="54">
        <v>2.367</v>
      </c>
      <c r="G163" s="51">
        <f t="shared" si="103"/>
        <v>9668224.53</v>
      </c>
      <c r="H163" s="17"/>
      <c r="I163" s="18">
        <v>0.05</v>
      </c>
      <c r="J163" s="18">
        <v>0.95</v>
      </c>
      <c r="K163" s="18">
        <v>0.0</v>
      </c>
      <c r="L163" s="19">
        <f t="shared" si="104"/>
        <v>483411.2265</v>
      </c>
      <c r="M163" s="19">
        <f t="shared" si="105"/>
        <v>9184813.304</v>
      </c>
      <c r="N163" s="17">
        <f t="shared" si="106"/>
        <v>0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0" customHeight="1">
      <c r="A164" s="12">
        <f t="shared" si="107"/>
        <v>139</v>
      </c>
      <c r="B164" s="13" t="s">
        <v>168</v>
      </c>
      <c r="C164" s="13" t="s">
        <v>17</v>
      </c>
      <c r="D164" s="28" t="s">
        <v>48</v>
      </c>
      <c r="E164" s="29">
        <v>2403407.0</v>
      </c>
      <c r="F164" s="54">
        <v>2.367</v>
      </c>
      <c r="G164" s="51">
        <f t="shared" si="103"/>
        <v>5688864.369</v>
      </c>
      <c r="H164" s="17"/>
      <c r="I164" s="18">
        <v>0.05</v>
      </c>
      <c r="J164" s="18">
        <v>0.95</v>
      </c>
      <c r="K164" s="18">
        <v>0.0</v>
      </c>
      <c r="L164" s="19">
        <f t="shared" si="104"/>
        <v>284443.2185</v>
      </c>
      <c r="M164" s="19">
        <f t="shared" si="105"/>
        <v>5404421.151</v>
      </c>
      <c r="N164" s="17">
        <f t="shared" si="106"/>
        <v>0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0" customHeight="1">
      <c r="A165" s="12">
        <f t="shared" si="107"/>
        <v>140</v>
      </c>
      <c r="B165" s="13" t="s">
        <v>169</v>
      </c>
      <c r="C165" s="13" t="s">
        <v>17</v>
      </c>
      <c r="D165" s="28" t="s">
        <v>48</v>
      </c>
      <c r="E165" s="29">
        <v>3094387.0</v>
      </c>
      <c r="F165" s="54">
        <v>2.367</v>
      </c>
      <c r="G165" s="51">
        <f t="shared" si="103"/>
        <v>7324414.029</v>
      </c>
      <c r="H165" s="17"/>
      <c r="I165" s="18">
        <v>0.05</v>
      </c>
      <c r="J165" s="18">
        <v>0.95</v>
      </c>
      <c r="K165" s="18">
        <v>0.0</v>
      </c>
      <c r="L165" s="19">
        <f t="shared" si="104"/>
        <v>366220.7015</v>
      </c>
      <c r="M165" s="19">
        <f t="shared" si="105"/>
        <v>6958193.328</v>
      </c>
      <c r="N165" s="17">
        <f t="shared" si="106"/>
        <v>0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0" customHeight="1">
      <c r="A166" s="12">
        <f t="shared" si="107"/>
        <v>141</v>
      </c>
      <c r="B166" s="13" t="s">
        <v>170</v>
      </c>
      <c r="C166" s="13" t="s">
        <v>17</v>
      </c>
      <c r="D166" s="28" t="s">
        <v>48</v>
      </c>
      <c r="E166" s="29">
        <v>2800000.0</v>
      </c>
      <c r="F166" s="54">
        <v>2.367</v>
      </c>
      <c r="G166" s="51">
        <f t="shared" si="103"/>
        <v>6627600</v>
      </c>
      <c r="H166" s="17"/>
      <c r="I166" s="18">
        <v>0.05</v>
      </c>
      <c r="J166" s="18">
        <v>0.95</v>
      </c>
      <c r="K166" s="18">
        <v>0.0</v>
      </c>
      <c r="L166" s="19">
        <f t="shared" si="104"/>
        <v>331380</v>
      </c>
      <c r="M166" s="19">
        <f t="shared" si="105"/>
        <v>6296220</v>
      </c>
      <c r="N166" s="17">
        <f t="shared" si="106"/>
        <v>0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B167" s="8" t="s">
        <v>171</v>
      </c>
      <c r="C167" s="8"/>
      <c r="D167" s="35"/>
      <c r="E167" s="30"/>
      <c r="F167" s="30"/>
      <c r="G167" s="26" t="s">
        <v>21</v>
      </c>
      <c r="H167" s="26">
        <f>SUM(H168:H177)</f>
        <v>0</v>
      </c>
      <c r="I167" s="31"/>
      <c r="J167" s="31"/>
      <c r="K167" s="31"/>
      <c r="L167" s="26">
        <f t="shared" ref="L167:N167" si="108">SUM(L168:L177)</f>
        <v>6932693.802</v>
      </c>
      <c r="M167" s="26">
        <f t="shared" si="108"/>
        <v>68473909.28</v>
      </c>
      <c r="N167" s="26">
        <f t="shared" si="108"/>
        <v>0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0" customHeight="1">
      <c r="A168" s="12">
        <f>+A166+1</f>
        <v>142</v>
      </c>
      <c r="B168" s="13" t="s">
        <v>157</v>
      </c>
      <c r="C168" s="13" t="s">
        <v>17</v>
      </c>
      <c r="D168" s="28" t="s">
        <v>48</v>
      </c>
      <c r="E168" s="29">
        <v>4984879.0</v>
      </c>
      <c r="F168" s="54">
        <v>2.367</v>
      </c>
      <c r="G168" s="51">
        <f t="shared" ref="G168:G177" si="109">E168*F168</f>
        <v>11799208.59</v>
      </c>
      <c r="H168" s="51"/>
      <c r="I168" s="18">
        <v>0.05</v>
      </c>
      <c r="J168" s="18">
        <v>0.95</v>
      </c>
      <c r="K168" s="18">
        <v>0.0</v>
      </c>
      <c r="L168" s="19">
        <f t="shared" ref="L168:L177" si="110">+G168*I168</f>
        <v>589960.4297</v>
      </c>
      <c r="M168" s="19">
        <f t="shared" ref="M168:M177" si="111">+G168*J168</f>
        <v>11209248.16</v>
      </c>
      <c r="N168" s="17">
        <f t="shared" ref="N168:N177" si="112">+G168*K168</f>
        <v>0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2">
        <f t="shared" ref="A169:A177" si="113">+A168+1</f>
        <v>143</v>
      </c>
      <c r="B169" s="13" t="s">
        <v>172</v>
      </c>
      <c r="C169" s="13" t="s">
        <v>17</v>
      </c>
      <c r="D169" s="28" t="s">
        <v>48</v>
      </c>
      <c r="E169" s="29">
        <v>3327435.0</v>
      </c>
      <c r="F169" s="54">
        <v>2.367</v>
      </c>
      <c r="G169" s="51">
        <f t="shared" si="109"/>
        <v>7876038.645</v>
      </c>
      <c r="H169" s="51"/>
      <c r="I169" s="18">
        <v>0.05</v>
      </c>
      <c r="J169" s="18">
        <v>0.95</v>
      </c>
      <c r="K169" s="18">
        <v>0.0</v>
      </c>
      <c r="L169" s="19">
        <f t="shared" si="110"/>
        <v>393801.9323</v>
      </c>
      <c r="M169" s="19">
        <f t="shared" si="111"/>
        <v>7482236.713</v>
      </c>
      <c r="N169" s="17">
        <f t="shared" si="112"/>
        <v>0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0" customHeight="1">
      <c r="A170" s="12">
        <f t="shared" si="113"/>
        <v>144</v>
      </c>
      <c r="B170" s="13" t="s">
        <v>173</v>
      </c>
      <c r="C170" s="13" t="s">
        <v>17</v>
      </c>
      <c r="D170" s="28" t="s">
        <v>48</v>
      </c>
      <c r="E170" s="29">
        <v>3094387.0</v>
      </c>
      <c r="F170" s="54">
        <v>2.367</v>
      </c>
      <c r="G170" s="51">
        <f t="shared" si="109"/>
        <v>7324414.029</v>
      </c>
      <c r="H170" s="51"/>
      <c r="I170" s="18">
        <v>0.05</v>
      </c>
      <c r="J170" s="18">
        <v>0.95</v>
      </c>
      <c r="K170" s="18">
        <v>0.0</v>
      </c>
      <c r="L170" s="19">
        <f t="shared" si="110"/>
        <v>366220.7015</v>
      </c>
      <c r="M170" s="19">
        <f t="shared" si="111"/>
        <v>6958193.328</v>
      </c>
      <c r="N170" s="17">
        <f t="shared" si="112"/>
        <v>0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0" customHeight="1">
      <c r="A171" s="12">
        <f t="shared" si="113"/>
        <v>145</v>
      </c>
      <c r="B171" s="13" t="s">
        <v>174</v>
      </c>
      <c r="C171" s="13" t="s">
        <v>17</v>
      </c>
      <c r="D171" s="28" t="s">
        <v>48</v>
      </c>
      <c r="E171" s="29">
        <v>3094387.0</v>
      </c>
      <c r="F171" s="54">
        <v>2.367</v>
      </c>
      <c r="G171" s="51">
        <f t="shared" si="109"/>
        <v>7324414.029</v>
      </c>
      <c r="H171" s="51"/>
      <c r="I171" s="18">
        <v>0.05</v>
      </c>
      <c r="J171" s="18">
        <v>0.95</v>
      </c>
      <c r="K171" s="18">
        <v>0.0</v>
      </c>
      <c r="L171" s="19">
        <f t="shared" si="110"/>
        <v>366220.7015</v>
      </c>
      <c r="M171" s="19">
        <f t="shared" si="111"/>
        <v>6958193.328</v>
      </c>
      <c r="N171" s="17">
        <f t="shared" si="112"/>
        <v>0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0" customHeight="1">
      <c r="A172" s="12">
        <f t="shared" si="113"/>
        <v>146</v>
      </c>
      <c r="B172" s="13" t="s">
        <v>175</v>
      </c>
      <c r="C172" s="13" t="s">
        <v>17</v>
      </c>
      <c r="D172" s="28" t="s">
        <v>48</v>
      </c>
      <c r="E172" s="29">
        <v>2227958.0</v>
      </c>
      <c r="F172" s="54">
        <v>2.367</v>
      </c>
      <c r="G172" s="51">
        <f t="shared" si="109"/>
        <v>5273576.586</v>
      </c>
      <c r="H172" s="51"/>
      <c r="I172" s="18">
        <v>0.3</v>
      </c>
      <c r="J172" s="18">
        <v>0.7</v>
      </c>
      <c r="K172" s="18">
        <v>0.0</v>
      </c>
      <c r="L172" s="19">
        <f t="shared" si="110"/>
        <v>1582072.976</v>
      </c>
      <c r="M172" s="19">
        <f t="shared" si="111"/>
        <v>3691503.61</v>
      </c>
      <c r="N172" s="17">
        <f t="shared" si="112"/>
        <v>0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0" customHeight="1">
      <c r="A173" s="12">
        <f t="shared" si="113"/>
        <v>147</v>
      </c>
      <c r="B173" s="13" t="s">
        <v>176</v>
      </c>
      <c r="C173" s="13" t="s">
        <v>17</v>
      </c>
      <c r="D173" s="28" t="s">
        <v>48</v>
      </c>
      <c r="E173" s="29">
        <v>2227958.0</v>
      </c>
      <c r="F173" s="54">
        <v>2.367</v>
      </c>
      <c r="G173" s="51">
        <f t="shared" si="109"/>
        <v>5273576.586</v>
      </c>
      <c r="H173" s="51"/>
      <c r="I173" s="18">
        <v>0.05</v>
      </c>
      <c r="J173" s="18">
        <v>0.95</v>
      </c>
      <c r="K173" s="18">
        <v>0.0</v>
      </c>
      <c r="L173" s="19">
        <f t="shared" si="110"/>
        <v>263678.8293</v>
      </c>
      <c r="M173" s="19">
        <f t="shared" si="111"/>
        <v>5009897.757</v>
      </c>
      <c r="N173" s="17">
        <f t="shared" si="112"/>
        <v>0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0" customHeight="1">
      <c r="A174" s="12">
        <f t="shared" si="113"/>
        <v>148</v>
      </c>
      <c r="B174" s="13" t="s">
        <v>143</v>
      </c>
      <c r="C174" s="13" t="s">
        <v>17</v>
      </c>
      <c r="D174" s="28" t="s">
        <v>48</v>
      </c>
      <c r="E174" s="29">
        <v>3245968.0</v>
      </c>
      <c r="F174" s="54">
        <v>2.367</v>
      </c>
      <c r="G174" s="51">
        <f t="shared" si="109"/>
        <v>7683206.256</v>
      </c>
      <c r="H174" s="51"/>
      <c r="I174" s="18">
        <v>0.29</v>
      </c>
      <c r="J174" s="18">
        <v>0.71</v>
      </c>
      <c r="K174" s="18">
        <v>0.0</v>
      </c>
      <c r="L174" s="19">
        <f t="shared" si="110"/>
        <v>2228129.814</v>
      </c>
      <c r="M174" s="19">
        <f t="shared" si="111"/>
        <v>5455076.442</v>
      </c>
      <c r="N174" s="17">
        <f t="shared" si="112"/>
        <v>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0" customHeight="1">
      <c r="A175" s="12">
        <f t="shared" si="113"/>
        <v>149</v>
      </c>
      <c r="B175" s="13" t="s">
        <v>167</v>
      </c>
      <c r="C175" s="13" t="s">
        <v>17</v>
      </c>
      <c r="D175" s="28" t="s">
        <v>48</v>
      </c>
      <c r="E175" s="29">
        <v>4084590.0</v>
      </c>
      <c r="F175" s="54">
        <v>2.367</v>
      </c>
      <c r="G175" s="51">
        <f t="shared" si="109"/>
        <v>9668224.53</v>
      </c>
      <c r="H175" s="51"/>
      <c r="I175" s="18">
        <v>0.05</v>
      </c>
      <c r="J175" s="18">
        <v>0.95</v>
      </c>
      <c r="K175" s="18">
        <v>0.0</v>
      </c>
      <c r="L175" s="19">
        <f t="shared" si="110"/>
        <v>483411.2265</v>
      </c>
      <c r="M175" s="19">
        <f t="shared" si="111"/>
        <v>9184813.304</v>
      </c>
      <c r="N175" s="17">
        <f t="shared" si="112"/>
        <v>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0" customHeight="1">
      <c r="A176" s="12">
        <f t="shared" si="113"/>
        <v>150</v>
      </c>
      <c r="B176" s="13" t="s">
        <v>177</v>
      </c>
      <c r="C176" s="13" t="s">
        <v>17</v>
      </c>
      <c r="D176" s="28" t="s">
        <v>48</v>
      </c>
      <c r="E176" s="29">
        <v>2475509.0</v>
      </c>
      <c r="F176" s="54">
        <v>2.367</v>
      </c>
      <c r="G176" s="51">
        <f t="shared" si="109"/>
        <v>5859529.803</v>
      </c>
      <c r="H176" s="51"/>
      <c r="I176" s="18">
        <v>0.05</v>
      </c>
      <c r="J176" s="18">
        <v>0.95</v>
      </c>
      <c r="K176" s="18">
        <v>0.0</v>
      </c>
      <c r="L176" s="19">
        <f t="shared" si="110"/>
        <v>292976.4902</v>
      </c>
      <c r="M176" s="19">
        <f t="shared" si="111"/>
        <v>5566553.313</v>
      </c>
      <c r="N176" s="17">
        <f t="shared" si="112"/>
        <v>0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0" customHeight="1">
      <c r="A177" s="12">
        <f t="shared" si="113"/>
        <v>151</v>
      </c>
      <c r="B177" s="13" t="s">
        <v>178</v>
      </c>
      <c r="C177" s="13" t="s">
        <v>17</v>
      </c>
      <c r="D177" s="28" t="s">
        <v>48</v>
      </c>
      <c r="E177" s="29">
        <v>3094387.0</v>
      </c>
      <c r="F177" s="54">
        <v>2.367</v>
      </c>
      <c r="G177" s="51">
        <f t="shared" si="109"/>
        <v>7324414.029</v>
      </c>
      <c r="H177" s="51"/>
      <c r="I177" s="18">
        <v>0.05</v>
      </c>
      <c r="J177" s="18">
        <v>0.95</v>
      </c>
      <c r="K177" s="18">
        <v>0.0</v>
      </c>
      <c r="L177" s="19">
        <f t="shared" si="110"/>
        <v>366220.7015</v>
      </c>
      <c r="M177" s="19">
        <f t="shared" si="111"/>
        <v>6958193.328</v>
      </c>
      <c r="N177" s="17">
        <f t="shared" si="112"/>
        <v>0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B178" s="8" t="s">
        <v>179</v>
      </c>
      <c r="C178" s="8"/>
      <c r="D178" s="57"/>
      <c r="E178" s="30"/>
      <c r="F178" s="30"/>
      <c r="G178" s="26" t="s">
        <v>21</v>
      </c>
      <c r="H178" s="26">
        <f>SUM(H179:H185)</f>
        <v>0</v>
      </c>
      <c r="I178" s="26"/>
      <c r="J178" s="26"/>
      <c r="K178" s="26"/>
      <c r="L178" s="26">
        <f t="shared" ref="L178:N178" si="114">SUM(L179:L185)</f>
        <v>55540136.81</v>
      </c>
      <c r="M178" s="26">
        <f t="shared" si="114"/>
        <v>30590105.34</v>
      </c>
      <c r="N178" s="26">
        <f t="shared" si="114"/>
        <v>0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0" customHeight="1">
      <c r="A179" s="12">
        <f>+A177+1</f>
        <v>152</v>
      </c>
      <c r="B179" s="58" t="s">
        <v>180</v>
      </c>
      <c r="C179" s="13" t="s">
        <v>17</v>
      </c>
      <c r="D179" s="28" t="s">
        <v>48</v>
      </c>
      <c r="E179" s="29">
        <v>6365400.0</v>
      </c>
      <c r="F179" s="54">
        <v>2.367</v>
      </c>
      <c r="G179" s="51">
        <f t="shared" ref="G179:G185" si="115">E179*F179</f>
        <v>15066901.8</v>
      </c>
      <c r="H179" s="51"/>
      <c r="I179" s="18">
        <v>0.3</v>
      </c>
      <c r="J179" s="18">
        <v>0.7</v>
      </c>
      <c r="K179" s="18">
        <v>0.0</v>
      </c>
      <c r="L179" s="19">
        <f t="shared" ref="L179:L185" si="116">+G179*I179</f>
        <v>4520070.54</v>
      </c>
      <c r="M179" s="19">
        <f t="shared" ref="M179:M185" si="117">+G179*J179</f>
        <v>10546831.26</v>
      </c>
      <c r="N179" s="17">
        <f t="shared" ref="N179:N183" si="118">+G179*K179</f>
        <v>0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0" customHeight="1">
      <c r="A180" s="12">
        <f t="shared" ref="A180:A185" si="119">+A179+1</f>
        <v>153</v>
      </c>
      <c r="B180" s="58" t="s">
        <v>181</v>
      </c>
      <c r="C180" s="13" t="s">
        <v>17</v>
      </c>
      <c r="D180" s="28" t="s">
        <v>48</v>
      </c>
      <c r="E180" s="29">
        <v>6365400.0</v>
      </c>
      <c r="F180" s="54">
        <v>2.367</v>
      </c>
      <c r="G180" s="51">
        <f t="shared" si="115"/>
        <v>15066901.8</v>
      </c>
      <c r="H180" s="51"/>
      <c r="I180" s="18">
        <v>0.3</v>
      </c>
      <c r="J180" s="18">
        <v>0.7</v>
      </c>
      <c r="K180" s="18">
        <v>0.0</v>
      </c>
      <c r="L180" s="19">
        <f t="shared" si="116"/>
        <v>4520070.54</v>
      </c>
      <c r="M180" s="19">
        <f t="shared" si="117"/>
        <v>10546831.26</v>
      </c>
      <c r="N180" s="17">
        <f t="shared" si="118"/>
        <v>0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0" customHeight="1">
      <c r="A181" s="12">
        <f t="shared" si="119"/>
        <v>154</v>
      </c>
      <c r="B181" s="37" t="s">
        <v>182</v>
      </c>
      <c r="C181" s="13" t="s">
        <v>17</v>
      </c>
      <c r="D181" s="28" t="s">
        <v>48</v>
      </c>
      <c r="E181" s="29">
        <v>2865726.0</v>
      </c>
      <c r="F181" s="54">
        <v>2.367</v>
      </c>
      <c r="G181" s="51">
        <f t="shared" si="115"/>
        <v>6783173.442</v>
      </c>
      <c r="H181" s="51"/>
      <c r="I181" s="18">
        <v>0.3</v>
      </c>
      <c r="J181" s="18">
        <v>0.7</v>
      </c>
      <c r="K181" s="18">
        <v>0.0</v>
      </c>
      <c r="L181" s="19">
        <f t="shared" si="116"/>
        <v>2034952.033</v>
      </c>
      <c r="M181" s="19">
        <f t="shared" si="117"/>
        <v>4748221.409</v>
      </c>
      <c r="N181" s="17">
        <f t="shared" si="118"/>
        <v>0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0" customHeight="1">
      <c r="A182" s="12">
        <f t="shared" si="119"/>
        <v>155</v>
      </c>
      <c r="B182" s="37" t="s">
        <v>183</v>
      </c>
      <c r="C182" s="13" t="s">
        <v>17</v>
      </c>
      <c r="D182" s="28" t="s">
        <v>48</v>
      </c>
      <c r="E182" s="29">
        <v>2865726.0</v>
      </c>
      <c r="F182" s="54">
        <v>2.367</v>
      </c>
      <c r="G182" s="51">
        <f t="shared" si="115"/>
        <v>6783173.442</v>
      </c>
      <c r="H182" s="51"/>
      <c r="I182" s="18">
        <v>0.3</v>
      </c>
      <c r="J182" s="18">
        <v>0.7</v>
      </c>
      <c r="K182" s="18">
        <v>0.0</v>
      </c>
      <c r="L182" s="19">
        <f t="shared" si="116"/>
        <v>2034952.033</v>
      </c>
      <c r="M182" s="19">
        <f t="shared" si="117"/>
        <v>4748221.409</v>
      </c>
      <c r="N182" s="17">
        <f t="shared" si="118"/>
        <v>0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0" customHeight="1">
      <c r="A183" s="12">
        <f t="shared" si="119"/>
        <v>156</v>
      </c>
      <c r="B183" s="37" t="s">
        <v>184</v>
      </c>
      <c r="C183" s="13" t="s">
        <v>17</v>
      </c>
      <c r="D183" s="28" t="s">
        <v>48</v>
      </c>
      <c r="E183" s="29">
        <v>8694557.0</v>
      </c>
      <c r="F183" s="54">
        <v>2.367</v>
      </c>
      <c r="G183" s="51">
        <f t="shared" si="115"/>
        <v>20580016.42</v>
      </c>
      <c r="H183" s="51"/>
      <c r="I183" s="18">
        <v>1.0</v>
      </c>
      <c r="J183" s="18">
        <v>0.0</v>
      </c>
      <c r="K183" s="18">
        <v>0.0</v>
      </c>
      <c r="L183" s="19">
        <f t="shared" si="116"/>
        <v>20580016.42</v>
      </c>
      <c r="M183" s="19">
        <f t="shared" si="117"/>
        <v>0</v>
      </c>
      <c r="N183" s="17">
        <f t="shared" si="118"/>
        <v>0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0" customHeight="1">
      <c r="A184" s="12">
        <f t="shared" si="119"/>
        <v>157</v>
      </c>
      <c r="B184" s="37" t="s">
        <v>185</v>
      </c>
      <c r="C184" s="13" t="s">
        <v>17</v>
      </c>
      <c r="D184" s="28" t="s">
        <v>48</v>
      </c>
      <c r="E184" s="29">
        <v>6365400.0</v>
      </c>
      <c r="F184" s="54">
        <v>2.367</v>
      </c>
      <c r="G184" s="51">
        <f t="shared" si="115"/>
        <v>15066901.8</v>
      </c>
      <c r="H184" s="51"/>
      <c r="I184" s="18">
        <v>1.0</v>
      </c>
      <c r="J184" s="18">
        <v>0.0</v>
      </c>
      <c r="K184" s="18">
        <v>0.0</v>
      </c>
      <c r="L184" s="19">
        <f t="shared" si="116"/>
        <v>15066901.8</v>
      </c>
      <c r="M184" s="19">
        <f t="shared" si="117"/>
        <v>0</v>
      </c>
      <c r="N184" s="17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0" customHeight="1">
      <c r="A185" s="12">
        <f t="shared" si="119"/>
        <v>158</v>
      </c>
      <c r="B185" s="37" t="s">
        <v>186</v>
      </c>
      <c r="C185" s="13" t="s">
        <v>17</v>
      </c>
      <c r="D185" s="28" t="s">
        <v>48</v>
      </c>
      <c r="E185" s="29">
        <v>2865726.0</v>
      </c>
      <c r="F185" s="54">
        <v>2.367</v>
      </c>
      <c r="G185" s="51">
        <f t="shared" si="115"/>
        <v>6783173.442</v>
      </c>
      <c r="H185" s="51"/>
      <c r="I185" s="18">
        <v>1.0</v>
      </c>
      <c r="J185" s="18">
        <v>0.0</v>
      </c>
      <c r="K185" s="18">
        <v>0.0</v>
      </c>
      <c r="L185" s="19">
        <f t="shared" si="116"/>
        <v>6783173.442</v>
      </c>
      <c r="M185" s="19">
        <f t="shared" si="117"/>
        <v>0</v>
      </c>
      <c r="N185" s="17">
        <f>+G185*K185</f>
        <v>0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B186" s="20" t="s">
        <v>187</v>
      </c>
      <c r="C186" s="20"/>
      <c r="D186" s="21"/>
      <c r="E186" s="46"/>
      <c r="F186" s="46"/>
      <c r="G186" s="7"/>
      <c r="H186" s="7">
        <f>SUM(H187+H193)</f>
        <v>19425493.5</v>
      </c>
      <c r="I186" s="7"/>
      <c r="J186" s="7"/>
      <c r="K186" s="7"/>
      <c r="L186" s="7">
        <f t="shared" ref="L186:N186" si="120">SUM(L187+L193)</f>
        <v>97231794.06</v>
      </c>
      <c r="M186" s="7">
        <f t="shared" si="120"/>
        <v>0</v>
      </c>
      <c r="N186" s="7">
        <f t="shared" si="120"/>
        <v>0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B187" s="8" t="s">
        <v>188</v>
      </c>
      <c r="C187" s="8"/>
      <c r="D187" s="35"/>
      <c r="E187" s="30"/>
      <c r="F187" s="30"/>
      <c r="G187" s="49" t="s">
        <v>21</v>
      </c>
      <c r="H187" s="31">
        <f>SUM(H188:H192)</f>
        <v>7522531</v>
      </c>
      <c r="I187" s="31"/>
      <c r="J187" s="31"/>
      <c r="K187" s="31"/>
      <c r="L187" s="31">
        <f t="shared" ref="L187:N187" si="121">SUM(L188:L192)</f>
        <v>29111119.95</v>
      </c>
      <c r="M187" s="31">
        <f t="shared" si="121"/>
        <v>0</v>
      </c>
      <c r="N187" s="31">
        <f t="shared" si="121"/>
        <v>0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0" customHeight="1">
      <c r="A188" s="12">
        <f>++A185+1</f>
        <v>159</v>
      </c>
      <c r="B188" s="13" t="s">
        <v>189</v>
      </c>
      <c r="C188" s="13" t="s">
        <v>17</v>
      </c>
      <c r="D188" s="28" t="s">
        <v>59</v>
      </c>
      <c r="E188" s="29">
        <v>2746321.0</v>
      </c>
      <c r="F188" s="54">
        <v>2.367</v>
      </c>
      <c r="G188" s="51">
        <f t="shared" ref="G188:G192" si="122">E188*F188</f>
        <v>6500541.807</v>
      </c>
      <c r="H188" s="51">
        <f t="shared" ref="H188:H189" si="123">+E188*1</f>
        <v>2746321</v>
      </c>
      <c r="I188" s="18">
        <v>1.0</v>
      </c>
      <c r="J188" s="18">
        <v>0.0</v>
      </c>
      <c r="K188" s="18">
        <v>0.0</v>
      </c>
      <c r="L188" s="19">
        <f t="shared" ref="L188:L192" si="124">+G188*I188</f>
        <v>6500541.807</v>
      </c>
      <c r="M188" s="17">
        <f t="shared" ref="M188:M192" si="125">+G188*J188</f>
        <v>0</v>
      </c>
      <c r="N188" s="17">
        <f t="shared" ref="N188:N192" si="126">+G188*K188</f>
        <v>0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0" customHeight="1">
      <c r="A189" s="12">
        <f t="shared" ref="A189:A192" si="127">+A188+1</f>
        <v>160</v>
      </c>
      <c r="B189" s="13" t="s">
        <v>190</v>
      </c>
      <c r="C189" s="13" t="s">
        <v>17</v>
      </c>
      <c r="D189" s="28" t="s">
        <v>59</v>
      </c>
      <c r="E189" s="29">
        <v>2388105.0</v>
      </c>
      <c r="F189" s="54">
        <v>2.367</v>
      </c>
      <c r="G189" s="51">
        <f t="shared" si="122"/>
        <v>5652644.535</v>
      </c>
      <c r="H189" s="51">
        <f t="shared" si="123"/>
        <v>2388105</v>
      </c>
      <c r="I189" s="18">
        <v>1.0</v>
      </c>
      <c r="J189" s="18">
        <v>0.0</v>
      </c>
      <c r="K189" s="18">
        <v>0.0</v>
      </c>
      <c r="L189" s="19">
        <f t="shared" si="124"/>
        <v>5652644.535</v>
      </c>
      <c r="M189" s="17">
        <f t="shared" si="125"/>
        <v>0</v>
      </c>
      <c r="N189" s="17">
        <f t="shared" si="126"/>
        <v>0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0" customHeight="1">
      <c r="A190" s="12">
        <f t="shared" si="127"/>
        <v>161</v>
      </c>
      <c r="B190" s="13" t="s">
        <v>191</v>
      </c>
      <c r="C190" s="13" t="s">
        <v>17</v>
      </c>
      <c r="D190" s="28" t="s">
        <v>59</v>
      </c>
      <c r="E190" s="29">
        <v>2388105.0</v>
      </c>
      <c r="F190" s="54">
        <v>2.367</v>
      </c>
      <c r="G190" s="51">
        <f t="shared" si="122"/>
        <v>5652644.535</v>
      </c>
      <c r="H190" s="51"/>
      <c r="I190" s="18">
        <v>1.0</v>
      </c>
      <c r="J190" s="18">
        <v>0.0</v>
      </c>
      <c r="K190" s="18">
        <v>0.0</v>
      </c>
      <c r="L190" s="19">
        <f t="shared" si="124"/>
        <v>5652644.535</v>
      </c>
      <c r="M190" s="17">
        <f t="shared" si="125"/>
        <v>0</v>
      </c>
      <c r="N190" s="17">
        <f t="shared" si="126"/>
        <v>0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0" customHeight="1">
      <c r="A191" s="12">
        <f t="shared" si="127"/>
        <v>162</v>
      </c>
      <c r="B191" s="13" t="s">
        <v>192</v>
      </c>
      <c r="C191" s="13" t="s">
        <v>17</v>
      </c>
      <c r="D191" s="28" t="s">
        <v>59</v>
      </c>
      <c r="E191" s="29">
        <v>2388105.0</v>
      </c>
      <c r="F191" s="54">
        <v>2.367</v>
      </c>
      <c r="G191" s="51">
        <f t="shared" si="122"/>
        <v>5652644.535</v>
      </c>
      <c r="H191" s="51"/>
      <c r="I191" s="18">
        <v>1.0</v>
      </c>
      <c r="J191" s="18">
        <v>0.0</v>
      </c>
      <c r="K191" s="18">
        <v>0.0</v>
      </c>
      <c r="L191" s="19">
        <f t="shared" si="124"/>
        <v>5652644.535</v>
      </c>
      <c r="M191" s="17">
        <f t="shared" si="125"/>
        <v>0</v>
      </c>
      <c r="N191" s="17">
        <f t="shared" si="126"/>
        <v>0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0" customHeight="1">
      <c r="A192" s="12">
        <f t="shared" si="127"/>
        <v>163</v>
      </c>
      <c r="B192" s="13" t="s">
        <v>193</v>
      </c>
      <c r="C192" s="13" t="s">
        <v>17</v>
      </c>
      <c r="D192" s="28" t="s">
        <v>59</v>
      </c>
      <c r="E192" s="29">
        <v>2388105.0</v>
      </c>
      <c r="F192" s="54">
        <v>2.367</v>
      </c>
      <c r="G192" s="51">
        <f t="shared" si="122"/>
        <v>5652644.535</v>
      </c>
      <c r="H192" s="51">
        <f>+E192*1</f>
        <v>2388105</v>
      </c>
      <c r="I192" s="18">
        <v>1.0</v>
      </c>
      <c r="J192" s="18">
        <v>0.0</v>
      </c>
      <c r="K192" s="18">
        <v>0.0</v>
      </c>
      <c r="L192" s="19">
        <f t="shared" si="124"/>
        <v>5652644.535</v>
      </c>
      <c r="M192" s="17">
        <f t="shared" si="125"/>
        <v>0</v>
      </c>
      <c r="N192" s="17">
        <f t="shared" si="126"/>
        <v>0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B193" s="8" t="s">
        <v>194</v>
      </c>
      <c r="C193" s="8"/>
      <c r="D193" s="35"/>
      <c r="E193" s="30"/>
      <c r="F193" s="30"/>
      <c r="G193" s="26" t="s">
        <v>21</v>
      </c>
      <c r="H193" s="26">
        <f>SUM(H194:H203)</f>
        <v>11902962.5</v>
      </c>
      <c r="I193" s="26"/>
      <c r="J193" s="26"/>
      <c r="K193" s="26"/>
      <c r="L193" s="26">
        <f t="shared" ref="L193:N193" si="128">SUM(L194:L203)</f>
        <v>68120674.11</v>
      </c>
      <c r="M193" s="26">
        <f t="shared" si="128"/>
        <v>0</v>
      </c>
      <c r="N193" s="26">
        <f t="shared" si="128"/>
        <v>0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3.5" customHeight="1">
      <c r="A194" s="12">
        <f>+A192+1</f>
        <v>164</v>
      </c>
      <c r="B194" s="13" t="s">
        <v>195</v>
      </c>
      <c r="C194" s="13" t="s">
        <v>17</v>
      </c>
      <c r="D194" s="28" t="s">
        <v>59</v>
      </c>
      <c r="E194" s="39">
        <v>5500000.0</v>
      </c>
      <c r="F194" s="54">
        <v>2.367</v>
      </c>
      <c r="G194" s="51">
        <f t="shared" ref="G194:G203" si="129">E194*F194</f>
        <v>13018500</v>
      </c>
      <c r="H194" s="51">
        <f t="shared" ref="H194:H195" si="130">+E194/30*15</f>
        <v>2750000</v>
      </c>
      <c r="I194" s="18">
        <v>1.0</v>
      </c>
      <c r="J194" s="18">
        <v>0.0</v>
      </c>
      <c r="K194" s="18">
        <v>0.0</v>
      </c>
      <c r="L194" s="19">
        <f t="shared" ref="L194:L203" si="131">+G194*I194</f>
        <v>13018500</v>
      </c>
      <c r="M194" s="17">
        <f t="shared" ref="M194:M203" si="132">+G194*J194</f>
        <v>0</v>
      </c>
      <c r="N194" s="17">
        <f t="shared" ref="N194:N203" si="133">+G194*K194</f>
        <v>0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3.5" customHeight="1">
      <c r="A195" s="12">
        <f t="shared" ref="A195:A203" si="134">+A194+1</f>
        <v>165</v>
      </c>
      <c r="B195" s="13" t="s">
        <v>196</v>
      </c>
      <c r="C195" s="13" t="s">
        <v>17</v>
      </c>
      <c r="D195" s="28" t="s">
        <v>59</v>
      </c>
      <c r="E195" s="39">
        <v>2388105.0</v>
      </c>
      <c r="F195" s="54">
        <v>2.367</v>
      </c>
      <c r="G195" s="51">
        <f t="shared" si="129"/>
        <v>5652644.535</v>
      </c>
      <c r="H195" s="51">
        <f t="shared" si="130"/>
        <v>1194052.5</v>
      </c>
      <c r="I195" s="18">
        <v>1.0</v>
      </c>
      <c r="J195" s="18">
        <v>0.0</v>
      </c>
      <c r="K195" s="18">
        <v>0.0</v>
      </c>
      <c r="L195" s="19">
        <f t="shared" si="131"/>
        <v>5652644.535</v>
      </c>
      <c r="M195" s="17">
        <f t="shared" si="132"/>
        <v>0</v>
      </c>
      <c r="N195" s="17">
        <f t="shared" si="133"/>
        <v>0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0" customHeight="1">
      <c r="A196" s="12">
        <f t="shared" si="134"/>
        <v>166</v>
      </c>
      <c r="B196" s="13" t="s">
        <v>197</v>
      </c>
      <c r="C196" s="13" t="s">
        <v>17</v>
      </c>
      <c r="D196" s="28" t="s">
        <v>59</v>
      </c>
      <c r="E196" s="39">
        <v>2388105.0</v>
      </c>
      <c r="F196" s="54">
        <v>2.367</v>
      </c>
      <c r="G196" s="51">
        <f t="shared" si="129"/>
        <v>5652644.535</v>
      </c>
      <c r="H196" s="51">
        <f>+E196*1</f>
        <v>2388105</v>
      </c>
      <c r="I196" s="18">
        <v>1.0</v>
      </c>
      <c r="J196" s="18">
        <v>0.0</v>
      </c>
      <c r="K196" s="18">
        <v>0.0</v>
      </c>
      <c r="L196" s="19">
        <f t="shared" si="131"/>
        <v>5652644.535</v>
      </c>
      <c r="M196" s="17">
        <f t="shared" si="132"/>
        <v>0</v>
      </c>
      <c r="N196" s="17">
        <f t="shared" si="133"/>
        <v>0</v>
      </c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0" customHeight="1">
      <c r="A197" s="12">
        <f t="shared" si="134"/>
        <v>167</v>
      </c>
      <c r="B197" s="13" t="s">
        <v>198</v>
      </c>
      <c r="C197" s="13" t="s">
        <v>17</v>
      </c>
      <c r="D197" s="28" t="s">
        <v>59</v>
      </c>
      <c r="E197" s="39">
        <v>2388105.0</v>
      </c>
      <c r="F197" s="54">
        <v>2.367</v>
      </c>
      <c r="G197" s="51">
        <f t="shared" si="129"/>
        <v>5652644.535</v>
      </c>
      <c r="H197" s="51"/>
      <c r="I197" s="18">
        <v>1.0</v>
      </c>
      <c r="J197" s="18">
        <v>0.0</v>
      </c>
      <c r="K197" s="18">
        <v>0.0</v>
      </c>
      <c r="L197" s="19">
        <f t="shared" si="131"/>
        <v>5652644.535</v>
      </c>
      <c r="M197" s="17">
        <f t="shared" si="132"/>
        <v>0</v>
      </c>
      <c r="N197" s="17">
        <f t="shared" si="133"/>
        <v>0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0" customHeight="1">
      <c r="A198" s="12">
        <f t="shared" si="134"/>
        <v>168</v>
      </c>
      <c r="B198" s="13" t="s">
        <v>199</v>
      </c>
      <c r="C198" s="13" t="s">
        <v>17</v>
      </c>
      <c r="D198" s="28" t="s">
        <v>59</v>
      </c>
      <c r="E198" s="39">
        <v>2388105.0</v>
      </c>
      <c r="F198" s="54">
        <v>2.367</v>
      </c>
      <c r="G198" s="51">
        <f t="shared" si="129"/>
        <v>5652644.535</v>
      </c>
      <c r="H198" s="51">
        <f>+E198*1</f>
        <v>2388105</v>
      </c>
      <c r="I198" s="18">
        <v>1.0</v>
      </c>
      <c r="J198" s="18">
        <v>0.0</v>
      </c>
      <c r="K198" s="18">
        <v>0.0</v>
      </c>
      <c r="L198" s="19">
        <f t="shared" si="131"/>
        <v>5652644.535</v>
      </c>
      <c r="M198" s="17">
        <f t="shared" si="132"/>
        <v>0</v>
      </c>
      <c r="N198" s="17">
        <f t="shared" si="133"/>
        <v>0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0" customHeight="1">
      <c r="A199" s="12">
        <f t="shared" si="134"/>
        <v>169</v>
      </c>
      <c r="B199" s="13" t="s">
        <v>200</v>
      </c>
      <c r="C199" s="13" t="s">
        <v>17</v>
      </c>
      <c r="D199" s="28" t="s">
        <v>59</v>
      </c>
      <c r="E199" s="39">
        <v>2388105.0</v>
      </c>
      <c r="F199" s="54">
        <v>2.367</v>
      </c>
      <c r="G199" s="51">
        <f t="shared" si="129"/>
        <v>5652644.535</v>
      </c>
      <c r="H199" s="51"/>
      <c r="I199" s="18">
        <v>1.0</v>
      </c>
      <c r="J199" s="18">
        <v>0.0</v>
      </c>
      <c r="K199" s="18">
        <v>0.0</v>
      </c>
      <c r="L199" s="19">
        <f t="shared" si="131"/>
        <v>5652644.535</v>
      </c>
      <c r="M199" s="17">
        <f t="shared" si="132"/>
        <v>0</v>
      </c>
      <c r="N199" s="17">
        <f t="shared" si="133"/>
        <v>0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0" customHeight="1">
      <c r="A200" s="12">
        <f t="shared" si="134"/>
        <v>170</v>
      </c>
      <c r="B200" s="13" t="s">
        <v>201</v>
      </c>
      <c r="C200" s="13" t="s">
        <v>17</v>
      </c>
      <c r="D200" s="28" t="s">
        <v>59</v>
      </c>
      <c r="E200" s="39">
        <v>2884000.0</v>
      </c>
      <c r="F200" s="54">
        <v>2.367</v>
      </c>
      <c r="G200" s="51">
        <f t="shared" si="129"/>
        <v>6826428</v>
      </c>
      <c r="H200" s="51"/>
      <c r="I200" s="18">
        <v>1.0</v>
      </c>
      <c r="J200" s="18">
        <v>0.0</v>
      </c>
      <c r="K200" s="18">
        <v>0.0</v>
      </c>
      <c r="L200" s="19">
        <f t="shared" si="131"/>
        <v>6826428</v>
      </c>
      <c r="M200" s="17">
        <f t="shared" si="132"/>
        <v>0</v>
      </c>
      <c r="N200" s="17">
        <f t="shared" si="133"/>
        <v>0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0" customHeight="1">
      <c r="A201" s="12">
        <f t="shared" si="134"/>
        <v>171</v>
      </c>
      <c r="B201" s="13" t="s">
        <v>202</v>
      </c>
      <c r="C201" s="13" t="s">
        <v>17</v>
      </c>
      <c r="D201" s="28" t="s">
        <v>59</v>
      </c>
      <c r="E201" s="39">
        <v>2388105.0</v>
      </c>
      <c r="F201" s="54">
        <v>2.367</v>
      </c>
      <c r="G201" s="51">
        <f t="shared" si="129"/>
        <v>5652644.535</v>
      </c>
      <c r="H201" s="51"/>
      <c r="I201" s="18">
        <v>1.0</v>
      </c>
      <c r="J201" s="18">
        <v>0.0</v>
      </c>
      <c r="K201" s="18">
        <v>0.0</v>
      </c>
      <c r="L201" s="19">
        <f t="shared" si="131"/>
        <v>5652644.535</v>
      </c>
      <c r="M201" s="17">
        <f t="shared" si="132"/>
        <v>0</v>
      </c>
      <c r="N201" s="17">
        <f t="shared" si="133"/>
        <v>0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3.5" customHeight="1">
      <c r="A202" s="12">
        <f t="shared" si="134"/>
        <v>172</v>
      </c>
      <c r="B202" s="13" t="s">
        <v>203</v>
      </c>
      <c r="C202" s="13" t="s">
        <v>17</v>
      </c>
      <c r="D202" s="28" t="s">
        <v>59</v>
      </c>
      <c r="E202" s="39">
        <v>2884000.0</v>
      </c>
      <c r="F202" s="54">
        <v>2.367</v>
      </c>
      <c r="G202" s="51">
        <f t="shared" si="129"/>
        <v>6826428</v>
      </c>
      <c r="H202" s="51"/>
      <c r="I202" s="18">
        <v>1.0</v>
      </c>
      <c r="J202" s="18">
        <v>0.0</v>
      </c>
      <c r="K202" s="18">
        <v>0.0</v>
      </c>
      <c r="L202" s="19">
        <f t="shared" si="131"/>
        <v>6826428</v>
      </c>
      <c r="M202" s="17">
        <f t="shared" si="132"/>
        <v>0</v>
      </c>
      <c r="N202" s="17">
        <f t="shared" si="133"/>
        <v>0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3.5" customHeight="1">
      <c r="A203" s="12">
        <f t="shared" si="134"/>
        <v>173</v>
      </c>
      <c r="B203" s="13" t="s">
        <v>204</v>
      </c>
      <c r="C203" s="13" t="s">
        <v>17</v>
      </c>
      <c r="D203" s="28" t="s">
        <v>59</v>
      </c>
      <c r="E203" s="39">
        <v>3182700.0</v>
      </c>
      <c r="F203" s="54">
        <v>2.367</v>
      </c>
      <c r="G203" s="51">
        <f t="shared" si="129"/>
        <v>7533450.9</v>
      </c>
      <c r="H203" s="51">
        <f>+E203*1</f>
        <v>3182700</v>
      </c>
      <c r="I203" s="18">
        <v>1.0</v>
      </c>
      <c r="J203" s="18">
        <v>0.0</v>
      </c>
      <c r="K203" s="18">
        <v>0.0</v>
      </c>
      <c r="L203" s="19">
        <f t="shared" si="131"/>
        <v>7533450.9</v>
      </c>
      <c r="M203" s="17">
        <f t="shared" si="132"/>
        <v>0</v>
      </c>
      <c r="N203" s="17">
        <f t="shared" si="133"/>
        <v>0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B204" s="20" t="s">
        <v>205</v>
      </c>
      <c r="C204" s="20"/>
      <c r="D204" s="21"/>
      <c r="E204" s="46"/>
      <c r="F204" s="46"/>
      <c r="G204" s="7"/>
      <c r="H204" s="7">
        <f>SUM(H205)</f>
        <v>7981681</v>
      </c>
      <c r="I204" s="7"/>
      <c r="J204" s="7"/>
      <c r="K204" s="7"/>
      <c r="L204" s="7">
        <f t="shared" ref="L204:N204" si="135">SUM(L205)</f>
        <v>73620947.75</v>
      </c>
      <c r="M204" s="7">
        <f t="shared" si="135"/>
        <v>0</v>
      </c>
      <c r="N204" s="7">
        <f t="shared" si="135"/>
        <v>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B205" s="8" t="s">
        <v>206</v>
      </c>
      <c r="C205" s="8"/>
      <c r="D205" s="35"/>
      <c r="E205" s="30"/>
      <c r="F205" s="30"/>
      <c r="G205" s="36" t="s">
        <v>21</v>
      </c>
      <c r="H205" s="36">
        <f>SUM(H206:H213)</f>
        <v>7981681</v>
      </c>
      <c r="I205" s="36"/>
      <c r="J205" s="36"/>
      <c r="K205" s="36"/>
      <c r="L205" s="36">
        <f>SUM(L206:L213)</f>
        <v>73620947.75</v>
      </c>
      <c r="M205" s="36">
        <f t="shared" ref="M205:N205" si="136">SUM(M206:M211)</f>
        <v>0</v>
      </c>
      <c r="N205" s="36">
        <f t="shared" si="136"/>
        <v>0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0" customHeight="1">
      <c r="A206" s="12">
        <f>+A203+1</f>
        <v>174</v>
      </c>
      <c r="B206" s="13" t="s">
        <v>207</v>
      </c>
      <c r="C206" s="13" t="s">
        <v>17</v>
      </c>
      <c r="D206" s="38" t="s">
        <v>48</v>
      </c>
      <c r="E206" s="39">
        <v>5354362.0</v>
      </c>
      <c r="F206" s="54">
        <v>2.367</v>
      </c>
      <c r="G206" s="51">
        <f t="shared" ref="G206:G212" si="137">E206*F206</f>
        <v>12673774.85</v>
      </c>
      <c r="H206" s="51">
        <f t="shared" ref="H206:H209" si="138">+E206/30*15</f>
        <v>2677181</v>
      </c>
      <c r="I206" s="59">
        <v>1.0</v>
      </c>
      <c r="J206" s="18">
        <v>0.0</v>
      </c>
      <c r="K206" s="18">
        <v>0.0</v>
      </c>
      <c r="L206" s="19">
        <f t="shared" ref="L206:L212" si="139">+G206*I206</f>
        <v>12673774.85</v>
      </c>
      <c r="M206" s="17">
        <f t="shared" ref="M206:M212" si="140">+G206*J206</f>
        <v>0</v>
      </c>
      <c r="N206" s="17">
        <f t="shared" ref="N206:N212" si="141">+G206*K206</f>
        <v>0</v>
      </c>
      <c r="O206" s="56"/>
      <c r="P206" s="56"/>
      <c r="Q206" s="56"/>
      <c r="R206" s="56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0" customHeight="1">
      <c r="A207" s="12">
        <f t="shared" ref="A207:A212" si="142">+A206+1</f>
        <v>175</v>
      </c>
      <c r="B207" s="13" t="s">
        <v>208</v>
      </c>
      <c r="C207" s="13" t="s">
        <v>17</v>
      </c>
      <c r="D207" s="38" t="s">
        <v>48</v>
      </c>
      <c r="E207" s="39">
        <v>3182700.0</v>
      </c>
      <c r="F207" s="54">
        <v>2.367</v>
      </c>
      <c r="G207" s="51">
        <f t="shared" si="137"/>
        <v>7533450.9</v>
      </c>
      <c r="H207" s="51">
        <f t="shared" si="138"/>
        <v>1591350</v>
      </c>
      <c r="I207" s="59">
        <v>1.0</v>
      </c>
      <c r="J207" s="18">
        <v>0.0</v>
      </c>
      <c r="K207" s="18">
        <v>0.0</v>
      </c>
      <c r="L207" s="19">
        <f t="shared" si="139"/>
        <v>7533450.9</v>
      </c>
      <c r="M207" s="17">
        <f t="shared" si="140"/>
        <v>0</v>
      </c>
      <c r="N207" s="17">
        <f t="shared" si="141"/>
        <v>0</v>
      </c>
      <c r="O207" s="56"/>
      <c r="P207" s="56"/>
      <c r="Q207" s="56"/>
      <c r="R207" s="56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0" customHeight="1">
      <c r="A208" s="12">
        <f t="shared" si="142"/>
        <v>176</v>
      </c>
      <c r="B208" s="13" t="s">
        <v>209</v>
      </c>
      <c r="C208" s="13" t="s">
        <v>17</v>
      </c>
      <c r="D208" s="38" t="s">
        <v>48</v>
      </c>
      <c r="E208" s="39">
        <v>3713150.0</v>
      </c>
      <c r="F208" s="54">
        <v>2.367</v>
      </c>
      <c r="G208" s="51">
        <f t="shared" si="137"/>
        <v>8789026.05</v>
      </c>
      <c r="H208" s="51">
        <f t="shared" si="138"/>
        <v>1856575</v>
      </c>
      <c r="I208" s="59">
        <v>1.0</v>
      </c>
      <c r="J208" s="18">
        <v>0.0</v>
      </c>
      <c r="K208" s="18">
        <v>0.0</v>
      </c>
      <c r="L208" s="19">
        <f t="shared" si="139"/>
        <v>8789026.05</v>
      </c>
      <c r="M208" s="17">
        <f t="shared" si="140"/>
        <v>0</v>
      </c>
      <c r="N208" s="17">
        <f t="shared" si="141"/>
        <v>0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0" customHeight="1">
      <c r="A209" s="12">
        <f t="shared" si="142"/>
        <v>177</v>
      </c>
      <c r="B209" s="13" t="s">
        <v>210</v>
      </c>
      <c r="C209" s="13" t="s">
        <v>17</v>
      </c>
      <c r="D209" s="38" t="s">
        <v>48</v>
      </c>
      <c r="E209" s="39">
        <v>3713150.0</v>
      </c>
      <c r="F209" s="54">
        <v>2.367</v>
      </c>
      <c r="G209" s="51">
        <f t="shared" si="137"/>
        <v>8789026.05</v>
      </c>
      <c r="H209" s="51">
        <f t="shared" si="138"/>
        <v>1856575</v>
      </c>
      <c r="I209" s="59">
        <v>1.0</v>
      </c>
      <c r="J209" s="18">
        <v>0.0</v>
      </c>
      <c r="K209" s="18">
        <v>0.0</v>
      </c>
      <c r="L209" s="19">
        <f t="shared" si="139"/>
        <v>8789026.05</v>
      </c>
      <c r="M209" s="17">
        <f t="shared" si="140"/>
        <v>0</v>
      </c>
      <c r="N209" s="17">
        <f t="shared" si="141"/>
        <v>0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0" customHeight="1">
      <c r="A210" s="12">
        <f t="shared" si="142"/>
        <v>178</v>
      </c>
      <c r="B210" s="13" t="s">
        <v>211</v>
      </c>
      <c r="C210" s="13" t="s">
        <v>17</v>
      </c>
      <c r="D210" s="38" t="s">
        <v>48</v>
      </c>
      <c r="E210" s="39">
        <v>6180000.0</v>
      </c>
      <c r="F210" s="54">
        <v>2.367</v>
      </c>
      <c r="G210" s="51">
        <f t="shared" si="137"/>
        <v>14628060</v>
      </c>
      <c r="H210" s="51"/>
      <c r="I210" s="59">
        <v>1.0</v>
      </c>
      <c r="J210" s="18">
        <v>0.0</v>
      </c>
      <c r="K210" s="18">
        <v>0.0</v>
      </c>
      <c r="L210" s="19">
        <f t="shared" si="139"/>
        <v>14628060</v>
      </c>
      <c r="M210" s="17">
        <f t="shared" si="140"/>
        <v>0</v>
      </c>
      <c r="N210" s="17">
        <f t="shared" si="141"/>
        <v>0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0" customHeight="1">
      <c r="A211" s="12">
        <f t="shared" si="142"/>
        <v>179</v>
      </c>
      <c r="B211" s="13" t="s">
        <v>212</v>
      </c>
      <c r="C211" s="13" t="s">
        <v>17</v>
      </c>
      <c r="D211" s="38" t="s">
        <v>48</v>
      </c>
      <c r="E211" s="39">
        <v>6180000.0</v>
      </c>
      <c r="F211" s="54">
        <v>2.367</v>
      </c>
      <c r="G211" s="51">
        <f t="shared" si="137"/>
        <v>14628060</v>
      </c>
      <c r="H211" s="51"/>
      <c r="I211" s="59">
        <v>1.0</v>
      </c>
      <c r="J211" s="59">
        <v>0.0</v>
      </c>
      <c r="K211" s="59">
        <v>0.0</v>
      </c>
      <c r="L211" s="19">
        <f t="shared" si="139"/>
        <v>14628060</v>
      </c>
      <c r="M211" s="51">
        <f t="shared" si="140"/>
        <v>0</v>
      </c>
      <c r="N211" s="51">
        <f t="shared" si="141"/>
        <v>0</v>
      </c>
      <c r="O211" s="4"/>
      <c r="P211" s="4"/>
      <c r="Q211" s="4"/>
      <c r="R211" s="4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</row>
    <row r="212" ht="15.0" customHeight="1">
      <c r="A212" s="12">
        <f t="shared" si="142"/>
        <v>180</v>
      </c>
      <c r="B212" s="13" t="s">
        <v>213</v>
      </c>
      <c r="C212" s="13" t="s">
        <v>17</v>
      </c>
      <c r="D212" s="38" t="s">
        <v>48</v>
      </c>
      <c r="E212" s="39">
        <v>2779700.0</v>
      </c>
      <c r="F212" s="54">
        <v>2.367</v>
      </c>
      <c r="G212" s="51">
        <f t="shared" si="137"/>
        <v>6579549.9</v>
      </c>
      <c r="H212" s="51"/>
      <c r="I212" s="59">
        <v>1.0</v>
      </c>
      <c r="J212" s="59">
        <v>0.0</v>
      </c>
      <c r="K212" s="59">
        <v>0.0</v>
      </c>
      <c r="L212" s="19">
        <f t="shared" si="139"/>
        <v>6579549.9</v>
      </c>
      <c r="M212" s="51">
        <f t="shared" si="140"/>
        <v>0</v>
      </c>
      <c r="N212" s="51">
        <f t="shared" si="141"/>
        <v>0</v>
      </c>
      <c r="O212" s="4"/>
      <c r="P212" s="4"/>
      <c r="Q212" s="4"/>
      <c r="R212" s="4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</row>
    <row r="213" ht="15.0" customHeight="1">
      <c r="B213" s="60"/>
      <c r="C213" s="60"/>
      <c r="D213" s="61"/>
      <c r="E213" s="62"/>
      <c r="F213" s="63"/>
      <c r="G213" s="17">
        <v>0.0</v>
      </c>
      <c r="H213" s="17"/>
      <c r="I213" s="18"/>
      <c r="J213" s="18"/>
      <c r="K213" s="18"/>
      <c r="L213" s="64">
        <v>0.0</v>
      </c>
      <c r="M213" s="17"/>
      <c r="N213" s="17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0" customHeight="1">
      <c r="B214" s="60" t="s">
        <v>214</v>
      </c>
      <c r="C214" s="60" t="s">
        <v>215</v>
      </c>
      <c r="D214" s="61" t="s">
        <v>216</v>
      </c>
      <c r="E214" s="62"/>
      <c r="F214" s="63"/>
      <c r="G214" s="17">
        <f>18000000*3</f>
        <v>54000000</v>
      </c>
      <c r="H214" s="17"/>
      <c r="I214" s="18"/>
      <c r="J214" s="18"/>
      <c r="K214" s="18"/>
      <c r="L214" s="64">
        <f>G214</f>
        <v>54000000</v>
      </c>
      <c r="M214" s="17"/>
      <c r="N214" s="17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B215" s="4"/>
      <c r="C215" s="4" t="s">
        <v>21</v>
      </c>
      <c r="D215" s="65"/>
      <c r="E215" s="4"/>
      <c r="F215" s="66" t="s">
        <v>217</v>
      </c>
      <c r="G215" s="67">
        <f>SUM(G4:G214)+H215</f>
        <v>1437847258</v>
      </c>
      <c r="H215" s="68">
        <f>SUM(H2+H5+H59+H149+H186+H204)+H214+H213</f>
        <v>66768084.5</v>
      </c>
      <c r="I215" s="68"/>
      <c r="J215" s="68"/>
      <c r="K215" s="68"/>
      <c r="L215" s="68">
        <f>SUM(L2+L5+L59+L149+L186+L204)+L214+L213+H215</f>
        <v>1011051928</v>
      </c>
      <c r="M215" s="68">
        <f t="shared" ref="M215:N215" si="143">SUM(M2+M5+M59+M149+M186+M204)+M214+M213</f>
        <v>281562590.7</v>
      </c>
      <c r="N215" s="68">
        <f t="shared" si="143"/>
        <v>145232739.3</v>
      </c>
      <c r="O215" s="47" t="s">
        <v>21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9"/>
      <c r="M216" s="69"/>
      <c r="N216" s="69"/>
      <c r="O216" s="70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0"/>
      <c r="M217" s="70"/>
      <c r="N217" s="70"/>
      <c r="O217" s="47"/>
      <c r="P217" s="70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0"/>
      <c r="M218" s="70"/>
      <c r="N218" s="70"/>
      <c r="O218" s="70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0"/>
      <c r="M219" s="70"/>
      <c r="N219" s="70"/>
      <c r="O219" s="4"/>
      <c r="P219" s="47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7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B221" s="4"/>
      <c r="C221" s="4"/>
      <c r="D221" s="65"/>
      <c r="E221" s="71" t="s">
        <v>218</v>
      </c>
      <c r="F221" s="72"/>
      <c r="G221" s="73">
        <f>+(G215+G224+G225)*9.6%</f>
        <v>142353336.8</v>
      </c>
      <c r="H221" s="4"/>
      <c r="I221" s="4" t="s">
        <v>21</v>
      </c>
      <c r="J221" s="74" t="s">
        <v>219</v>
      </c>
      <c r="K221" s="75"/>
      <c r="L221" s="75"/>
      <c r="M221" s="76"/>
      <c r="N221" s="77">
        <f>L224-N215</f>
        <v>0</v>
      </c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B222" s="4"/>
      <c r="C222" s="4"/>
      <c r="D222" s="65"/>
      <c r="E222" s="71" t="s">
        <v>220</v>
      </c>
      <c r="F222" s="72"/>
      <c r="G222" s="78">
        <f>((G215+G221)*0.1)*19%</f>
        <v>30023811.3</v>
      </c>
      <c r="H222" s="4"/>
      <c r="I222" s="4" t="s">
        <v>21</v>
      </c>
      <c r="J222" s="79" t="s">
        <v>221</v>
      </c>
      <c r="K222" s="72"/>
      <c r="L222" s="80">
        <f>L215+G221+G222+G224+G225</f>
        <v>1228429076</v>
      </c>
      <c r="M222" s="47"/>
      <c r="N222" s="47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B223" s="4"/>
      <c r="C223" s="4"/>
      <c r="D223" s="65"/>
      <c r="E223" s="71" t="s">
        <v>222</v>
      </c>
      <c r="F223" s="72"/>
      <c r="G223" s="73">
        <f>G214</f>
        <v>54000000</v>
      </c>
      <c r="H223" s="4"/>
      <c r="I223" s="4" t="s">
        <v>21</v>
      </c>
      <c r="J223" s="79" t="s">
        <v>223</v>
      </c>
      <c r="K223" s="72"/>
      <c r="L223" s="80">
        <f>M215</f>
        <v>281562590.7</v>
      </c>
      <c r="M223" s="47"/>
      <c r="N223" s="47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B224" s="4"/>
      <c r="C224" s="4"/>
      <c r="D224" s="65"/>
      <c r="E224" s="71" t="s">
        <v>224</v>
      </c>
      <c r="F224" s="72"/>
      <c r="G224" s="73">
        <v>3.0E7</v>
      </c>
      <c r="H224" s="4"/>
      <c r="I224" s="4" t="s">
        <v>21</v>
      </c>
      <c r="J224" s="79" t="s">
        <v>225</v>
      </c>
      <c r="K224" s="72"/>
      <c r="L224" s="80">
        <f>N215</f>
        <v>145232739.3</v>
      </c>
      <c r="M224" s="47"/>
      <c r="N224" s="81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B225" s="4"/>
      <c r="C225" s="4"/>
      <c r="D225" s="65"/>
      <c r="E225" s="71" t="s">
        <v>226</v>
      </c>
      <c r="F225" s="72"/>
      <c r="G225" s="78">
        <f>5000000*3</f>
        <v>15000000</v>
      </c>
      <c r="H225" s="4"/>
      <c r="I225" s="4" t="s">
        <v>21</v>
      </c>
      <c r="J225" s="79" t="s">
        <v>227</v>
      </c>
      <c r="K225" s="72"/>
      <c r="L225" s="80">
        <f>L222+L223+L224+1</f>
        <v>1655224407</v>
      </c>
      <c r="M225" s="47"/>
      <c r="N225" s="47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B226" s="4"/>
      <c r="C226" s="4"/>
      <c r="D226" s="65"/>
      <c r="E226" s="44"/>
      <c r="F226" s="4"/>
      <c r="G226" s="82" t="s">
        <v>21</v>
      </c>
      <c r="H226" s="4"/>
      <c r="I226" s="4"/>
      <c r="J226" s="4"/>
      <c r="K226" s="4"/>
      <c r="L226" s="82" t="s">
        <v>21</v>
      </c>
      <c r="M226" s="76"/>
      <c r="N226" s="76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B227" s="4"/>
      <c r="C227" s="4"/>
      <c r="D227" s="65"/>
      <c r="E227" s="83" t="s">
        <v>228</v>
      </c>
      <c r="F227" s="84"/>
      <c r="G227" s="84"/>
      <c r="H227" s="4"/>
      <c r="I227" s="4"/>
      <c r="J227" s="4"/>
      <c r="K227" s="4"/>
      <c r="L227" s="85" t="s">
        <v>21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B228" s="4"/>
      <c r="C228" s="4"/>
      <c r="D228" s="65"/>
      <c r="E228" s="44"/>
      <c r="F228" s="4"/>
      <c r="G228" s="4"/>
      <c r="H228" s="4"/>
      <c r="I228" s="4"/>
      <c r="J228" s="4"/>
      <c r="K228" s="4"/>
      <c r="L228" s="85" t="s">
        <v>21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43.5" customHeight="1">
      <c r="B229" s="4"/>
      <c r="C229" s="4"/>
      <c r="D229" s="65"/>
      <c r="E229" s="44"/>
      <c r="F229" s="4"/>
      <c r="G229" s="4"/>
      <c r="H229" s="4"/>
      <c r="I229" s="4"/>
      <c r="J229" s="4"/>
      <c r="K229" s="4"/>
      <c r="L229" s="85" t="s">
        <v>21</v>
      </c>
      <c r="M229" s="4"/>
      <c r="N229" s="4" t="s">
        <v>21</v>
      </c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B230" s="4"/>
      <c r="C230" s="4"/>
      <c r="D230" s="65"/>
      <c r="E230" s="44"/>
      <c r="F230" s="4"/>
      <c r="G230" s="4"/>
      <c r="H230" s="4"/>
      <c r="I230" s="4"/>
      <c r="J230" s="4"/>
      <c r="K230" s="4"/>
      <c r="L230" s="85" t="s">
        <v>21</v>
      </c>
      <c r="M230" s="4"/>
      <c r="N230" s="70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B231" s="4"/>
      <c r="C231" s="4"/>
      <c r="D231" s="65"/>
      <c r="E231" s="44"/>
      <c r="F231" s="4"/>
      <c r="G231" s="4"/>
      <c r="H231" s="4"/>
      <c r="I231" s="4"/>
      <c r="J231" s="4"/>
      <c r="K231" s="4"/>
      <c r="L231" s="85" t="s">
        <v>21</v>
      </c>
      <c r="M231" s="4"/>
      <c r="N231" s="70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B232" s="4"/>
      <c r="C232" s="4"/>
      <c r="D232" s="65"/>
      <c r="E232" s="44"/>
      <c r="F232" s="4"/>
      <c r="G232" s="4"/>
      <c r="H232" s="4"/>
      <c r="I232" s="4"/>
      <c r="J232" s="4"/>
      <c r="K232" s="4"/>
      <c r="L232" s="85" t="s">
        <v>21</v>
      </c>
      <c r="M232" s="4"/>
      <c r="N232" s="70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B233" s="4"/>
      <c r="C233" s="4"/>
      <c r="D233" s="65"/>
      <c r="E233" s="44"/>
      <c r="F233" s="4"/>
      <c r="G233" s="4"/>
      <c r="H233" s="4"/>
      <c r="I233" s="4"/>
      <c r="J233" s="4"/>
      <c r="K233" s="4"/>
      <c r="L233" s="85" t="s">
        <v>21</v>
      </c>
      <c r="M233" s="4"/>
      <c r="N233" s="70" t="s">
        <v>21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B234" s="4"/>
      <c r="C234" s="4"/>
      <c r="D234" s="65"/>
      <c r="E234" s="44"/>
      <c r="F234" s="4"/>
      <c r="G234" s="4"/>
      <c r="H234" s="4"/>
      <c r="I234" s="4"/>
      <c r="J234" s="4"/>
      <c r="K234" s="4"/>
      <c r="L234" s="85" t="s">
        <v>21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B235" s="4"/>
      <c r="C235" s="4"/>
      <c r="D235" s="65"/>
      <c r="E235" s="4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B236" s="4"/>
      <c r="C236" s="4"/>
      <c r="D236" s="65"/>
      <c r="E236" s="4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B237" s="4"/>
      <c r="C237" s="4"/>
      <c r="D237" s="65"/>
      <c r="E237" s="4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B238" s="4"/>
      <c r="C238" s="4"/>
      <c r="D238" s="65"/>
      <c r="E238" s="4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B239" s="4"/>
      <c r="C239" s="4"/>
      <c r="D239" s="65"/>
      <c r="E239" s="4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B240" s="4"/>
      <c r="C240" s="4"/>
      <c r="D240" s="65"/>
      <c r="E240" s="4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B241" s="4"/>
      <c r="C241" s="4"/>
      <c r="D241" s="65"/>
      <c r="E241" s="4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B242" s="4"/>
      <c r="C242" s="4"/>
      <c r="D242" s="65"/>
      <c r="E242" s="4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B243" s="4"/>
      <c r="C243" s="4"/>
      <c r="D243" s="65"/>
      <c r="E243" s="4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B244" s="4"/>
      <c r="C244" s="4"/>
      <c r="D244" s="65"/>
      <c r="E244" s="4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B245" s="4"/>
      <c r="C245" s="4"/>
      <c r="D245" s="65"/>
      <c r="E245" s="4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5.75" customHeight="1">
      <c r="B246" s="4"/>
      <c r="C246" s="4"/>
      <c r="D246" s="65"/>
      <c r="E246" s="4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5.75" customHeight="1">
      <c r="B247" s="4"/>
      <c r="C247" s="4"/>
      <c r="D247" s="65"/>
      <c r="E247" s="4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5.75" customHeight="1">
      <c r="B248" s="4"/>
      <c r="C248" s="4"/>
      <c r="D248" s="65"/>
      <c r="E248" s="4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5.75" customHeight="1">
      <c r="B249" s="4"/>
      <c r="C249" s="4"/>
      <c r="D249" s="65"/>
      <c r="E249" s="4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5.75" customHeight="1">
      <c r="B250" s="4"/>
      <c r="C250" s="4"/>
      <c r="D250" s="65"/>
      <c r="E250" s="4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5.75" customHeight="1">
      <c r="B251" s="4"/>
      <c r="C251" s="4"/>
      <c r="D251" s="65"/>
      <c r="E251" s="4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5.75" customHeight="1">
      <c r="B252" s="4"/>
      <c r="C252" s="4"/>
      <c r="D252" s="65"/>
      <c r="E252" s="4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5.75" customHeight="1">
      <c r="B253" s="4"/>
      <c r="C253" s="4"/>
      <c r="D253" s="65"/>
      <c r="E253" s="4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5.75" customHeight="1">
      <c r="B254" s="4"/>
      <c r="C254" s="4"/>
      <c r="D254" s="65"/>
      <c r="E254" s="4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5.75" customHeight="1">
      <c r="B255" s="4"/>
      <c r="C255" s="4"/>
      <c r="D255" s="65"/>
      <c r="E255" s="4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5.75" customHeight="1">
      <c r="B256" s="4"/>
      <c r="C256" s="4"/>
      <c r="D256" s="65"/>
      <c r="E256" s="4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5.75" customHeight="1">
      <c r="B257" s="4"/>
      <c r="C257" s="4"/>
      <c r="D257" s="65"/>
      <c r="E257" s="4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5.75" customHeight="1">
      <c r="B258" s="4"/>
      <c r="C258" s="4"/>
      <c r="D258" s="65"/>
      <c r="E258" s="4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5.75" customHeight="1">
      <c r="B259" s="4"/>
      <c r="C259" s="4"/>
      <c r="D259" s="65"/>
      <c r="E259" s="4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5.75" customHeight="1">
      <c r="B260" s="4"/>
      <c r="C260" s="4"/>
      <c r="D260" s="65"/>
      <c r="E260" s="4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5.75" customHeight="1">
      <c r="B261" s="4"/>
      <c r="C261" s="4"/>
      <c r="D261" s="65"/>
      <c r="E261" s="4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5.75" customHeight="1">
      <c r="B262" s="4"/>
      <c r="C262" s="4"/>
      <c r="D262" s="65"/>
      <c r="E262" s="4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5.75" customHeight="1">
      <c r="B263" s="4"/>
      <c r="C263" s="4"/>
      <c r="D263" s="65"/>
      <c r="E263" s="4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5.75" customHeight="1">
      <c r="B264" s="4"/>
      <c r="C264" s="4"/>
      <c r="D264" s="65"/>
      <c r="E264" s="4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5.75" customHeight="1">
      <c r="B265" s="4"/>
      <c r="C265" s="4"/>
      <c r="D265" s="65"/>
      <c r="E265" s="4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5.75" customHeight="1">
      <c r="B266" s="4"/>
      <c r="C266" s="4"/>
      <c r="D266" s="65"/>
      <c r="E266" s="4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5.75" customHeight="1">
      <c r="B267" s="4"/>
      <c r="C267" s="4"/>
      <c r="D267" s="65"/>
      <c r="E267" s="4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5.75" customHeight="1">
      <c r="B268" s="4"/>
      <c r="C268" s="4"/>
      <c r="D268" s="65"/>
      <c r="E268" s="4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5.75" customHeight="1">
      <c r="B269" s="4"/>
      <c r="C269" s="4"/>
      <c r="D269" s="65"/>
      <c r="E269" s="4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5.75" customHeight="1">
      <c r="B270" s="4"/>
      <c r="C270" s="4"/>
      <c r="D270" s="65"/>
      <c r="E270" s="4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5.75" customHeight="1">
      <c r="B271" s="4"/>
      <c r="C271" s="4"/>
      <c r="D271" s="65"/>
      <c r="E271" s="4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5.75" customHeight="1">
      <c r="B272" s="4"/>
      <c r="C272" s="4"/>
      <c r="D272" s="65"/>
      <c r="E272" s="4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5.75" customHeight="1">
      <c r="B273" s="4"/>
      <c r="C273" s="4"/>
      <c r="D273" s="65"/>
      <c r="E273" s="4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5.75" customHeight="1">
      <c r="B274" s="4"/>
      <c r="C274" s="4"/>
      <c r="D274" s="65"/>
      <c r="E274" s="4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5.75" customHeight="1">
      <c r="B275" s="4"/>
      <c r="C275" s="4"/>
      <c r="D275" s="65"/>
      <c r="E275" s="4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5.75" customHeight="1">
      <c r="B276" s="4"/>
      <c r="C276" s="4"/>
      <c r="D276" s="65"/>
      <c r="E276" s="4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5.75" customHeight="1">
      <c r="B277" s="4"/>
      <c r="C277" s="4"/>
      <c r="D277" s="65"/>
      <c r="E277" s="4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5.75" customHeight="1">
      <c r="B278" s="4"/>
      <c r="C278" s="4"/>
      <c r="D278" s="65"/>
      <c r="E278" s="4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5.75" customHeight="1">
      <c r="B279" s="4"/>
      <c r="C279" s="4"/>
      <c r="D279" s="65"/>
      <c r="E279" s="4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5.75" customHeight="1">
      <c r="B280" s="4"/>
      <c r="C280" s="4"/>
      <c r="D280" s="65"/>
      <c r="E280" s="4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5.75" customHeight="1">
      <c r="B281" s="4"/>
      <c r="C281" s="4"/>
      <c r="D281" s="65"/>
      <c r="E281" s="4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5.75" customHeight="1">
      <c r="B282" s="4"/>
      <c r="C282" s="4"/>
      <c r="D282" s="65"/>
      <c r="E282" s="4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5.75" customHeight="1">
      <c r="B283" s="4"/>
      <c r="C283" s="4"/>
      <c r="D283" s="65"/>
      <c r="E283" s="4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5.75" customHeight="1">
      <c r="B284" s="4"/>
      <c r="C284" s="4"/>
      <c r="D284" s="65"/>
      <c r="E284" s="4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5.75" customHeight="1">
      <c r="B285" s="4"/>
      <c r="C285" s="4"/>
      <c r="D285" s="65"/>
      <c r="E285" s="4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5.75" customHeight="1">
      <c r="B286" s="4"/>
      <c r="C286" s="4"/>
      <c r="D286" s="65"/>
      <c r="E286" s="4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5.75" customHeight="1">
      <c r="B287" s="4"/>
      <c r="C287" s="4"/>
      <c r="D287" s="65"/>
      <c r="E287" s="4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5.75" customHeight="1">
      <c r="B288" s="4"/>
      <c r="C288" s="4"/>
      <c r="D288" s="65"/>
      <c r="E288" s="4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5.75" customHeight="1">
      <c r="B289" s="4"/>
      <c r="C289" s="4"/>
      <c r="D289" s="65"/>
      <c r="E289" s="4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5.75" customHeight="1">
      <c r="B290" s="4"/>
      <c r="C290" s="4"/>
      <c r="D290" s="65"/>
      <c r="E290" s="4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5.75" customHeight="1">
      <c r="B291" s="4"/>
      <c r="C291" s="4"/>
      <c r="D291" s="65"/>
      <c r="E291" s="4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5.75" customHeight="1">
      <c r="B292" s="4"/>
      <c r="C292" s="4"/>
      <c r="D292" s="65"/>
      <c r="E292" s="4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5.75" customHeight="1">
      <c r="B293" s="4"/>
      <c r="C293" s="4"/>
      <c r="D293" s="65"/>
      <c r="E293" s="4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5.75" customHeight="1">
      <c r="B294" s="4"/>
      <c r="C294" s="4"/>
      <c r="D294" s="65"/>
      <c r="E294" s="4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5.75" customHeight="1">
      <c r="B295" s="4"/>
      <c r="C295" s="4"/>
      <c r="D295" s="65"/>
      <c r="E295" s="4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5.75" customHeight="1">
      <c r="B296" s="4"/>
      <c r="C296" s="4"/>
      <c r="D296" s="65"/>
      <c r="E296" s="4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5.75" customHeight="1">
      <c r="B297" s="4"/>
      <c r="C297" s="4"/>
      <c r="D297" s="65"/>
      <c r="E297" s="4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5.75" customHeight="1">
      <c r="B298" s="4"/>
      <c r="C298" s="4"/>
      <c r="D298" s="65"/>
      <c r="E298" s="4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5.75" customHeight="1">
      <c r="B299" s="4"/>
      <c r="C299" s="4"/>
      <c r="D299" s="65"/>
      <c r="E299" s="4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5.75" customHeight="1">
      <c r="B300" s="4"/>
      <c r="C300" s="4"/>
      <c r="D300" s="65"/>
      <c r="E300" s="4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5.75" customHeight="1">
      <c r="B301" s="4"/>
      <c r="C301" s="4"/>
      <c r="D301" s="65"/>
      <c r="E301" s="4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5.75" customHeight="1">
      <c r="B302" s="4"/>
      <c r="C302" s="4"/>
      <c r="D302" s="65"/>
      <c r="E302" s="4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5.75" customHeight="1">
      <c r="B303" s="4"/>
      <c r="C303" s="4"/>
      <c r="D303" s="65"/>
      <c r="E303" s="4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5.75" customHeight="1">
      <c r="B304" s="4"/>
      <c r="C304" s="4"/>
      <c r="D304" s="65"/>
      <c r="E304" s="4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5.75" customHeight="1">
      <c r="B305" s="4"/>
      <c r="C305" s="4"/>
      <c r="D305" s="65"/>
      <c r="E305" s="4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5.75" customHeight="1">
      <c r="B306" s="4"/>
      <c r="C306" s="4"/>
      <c r="D306" s="65"/>
      <c r="E306" s="4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5.75" customHeight="1">
      <c r="B307" s="4"/>
      <c r="C307" s="4"/>
      <c r="D307" s="65"/>
      <c r="E307" s="4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5.75" customHeight="1">
      <c r="B308" s="4"/>
      <c r="C308" s="4"/>
      <c r="D308" s="65"/>
      <c r="E308" s="4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5.75" customHeight="1">
      <c r="B309" s="4"/>
      <c r="C309" s="4"/>
      <c r="D309" s="65"/>
      <c r="E309" s="4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5.75" customHeight="1">
      <c r="B310" s="4"/>
      <c r="C310" s="4"/>
      <c r="D310" s="65"/>
      <c r="E310" s="4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5.75" customHeight="1">
      <c r="B311" s="4"/>
      <c r="C311" s="4"/>
      <c r="D311" s="65"/>
      <c r="E311" s="4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5.75" customHeight="1">
      <c r="B312" s="4"/>
      <c r="C312" s="4"/>
      <c r="D312" s="65"/>
      <c r="E312" s="4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5.75" customHeight="1">
      <c r="B313" s="4"/>
      <c r="C313" s="4"/>
      <c r="D313" s="65"/>
      <c r="E313" s="4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5.75" customHeight="1">
      <c r="B314" s="4"/>
      <c r="C314" s="4"/>
      <c r="D314" s="65"/>
      <c r="E314" s="4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5.75" customHeight="1">
      <c r="B315" s="4"/>
      <c r="C315" s="4"/>
      <c r="D315" s="65"/>
      <c r="E315" s="4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5.75" customHeight="1">
      <c r="B316" s="4"/>
      <c r="C316" s="4"/>
      <c r="D316" s="65"/>
      <c r="E316" s="4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5.75" customHeight="1">
      <c r="B317" s="4"/>
      <c r="C317" s="4"/>
      <c r="D317" s="65"/>
      <c r="E317" s="4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5.75" customHeight="1">
      <c r="B318" s="4"/>
      <c r="C318" s="4"/>
      <c r="D318" s="65"/>
      <c r="E318" s="4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5.75" customHeight="1">
      <c r="B319" s="4"/>
      <c r="C319" s="4"/>
      <c r="D319" s="65"/>
      <c r="E319" s="4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5.75" customHeight="1">
      <c r="B320" s="4"/>
      <c r="C320" s="4"/>
      <c r="D320" s="65"/>
      <c r="E320" s="4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5.75" customHeight="1">
      <c r="B321" s="4"/>
      <c r="C321" s="4"/>
      <c r="D321" s="65"/>
      <c r="E321" s="4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5.75" customHeight="1">
      <c r="B322" s="4"/>
      <c r="C322" s="4"/>
      <c r="D322" s="65"/>
      <c r="E322" s="4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5.75" customHeight="1">
      <c r="B323" s="4"/>
      <c r="C323" s="4"/>
      <c r="D323" s="65"/>
      <c r="E323" s="4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5.75" customHeight="1">
      <c r="B324" s="4"/>
      <c r="C324" s="4"/>
      <c r="D324" s="65"/>
      <c r="E324" s="4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5.75" customHeight="1">
      <c r="B325" s="4"/>
      <c r="C325" s="4"/>
      <c r="D325" s="65"/>
      <c r="E325" s="4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5.75" customHeight="1">
      <c r="B326" s="4"/>
      <c r="C326" s="4"/>
      <c r="D326" s="65"/>
      <c r="E326" s="4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5.75" customHeight="1">
      <c r="B327" s="4"/>
      <c r="C327" s="4"/>
      <c r="D327" s="65"/>
      <c r="E327" s="4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5.75" customHeight="1">
      <c r="B328" s="4"/>
      <c r="C328" s="4"/>
      <c r="D328" s="65"/>
      <c r="E328" s="4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5.75" customHeight="1">
      <c r="B329" s="4"/>
      <c r="C329" s="4"/>
      <c r="D329" s="65"/>
      <c r="E329" s="4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5.75" customHeight="1">
      <c r="B330" s="4"/>
      <c r="C330" s="4"/>
      <c r="D330" s="65"/>
      <c r="E330" s="4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5.75" customHeight="1">
      <c r="B331" s="4"/>
      <c r="C331" s="4"/>
      <c r="D331" s="65"/>
      <c r="E331" s="4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5.75" customHeight="1">
      <c r="B332" s="4"/>
      <c r="C332" s="4"/>
      <c r="D332" s="65"/>
      <c r="E332" s="4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5.75" customHeight="1">
      <c r="B333" s="4"/>
      <c r="C333" s="4"/>
      <c r="D333" s="65"/>
      <c r="E333" s="4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5.75" customHeight="1">
      <c r="B334" s="4"/>
      <c r="C334" s="4"/>
      <c r="D334" s="65"/>
      <c r="E334" s="4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5.75" customHeight="1">
      <c r="B335" s="4"/>
      <c r="C335" s="4"/>
      <c r="D335" s="65"/>
      <c r="E335" s="4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5.75" customHeight="1">
      <c r="B336" s="4"/>
      <c r="C336" s="4"/>
      <c r="D336" s="65"/>
      <c r="E336" s="4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5.75" customHeight="1">
      <c r="B337" s="4"/>
      <c r="C337" s="4"/>
      <c r="D337" s="65"/>
      <c r="E337" s="4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5.75" customHeight="1">
      <c r="B338" s="4"/>
      <c r="C338" s="4"/>
      <c r="D338" s="65"/>
      <c r="E338" s="4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5.75" customHeight="1">
      <c r="B339" s="4"/>
      <c r="C339" s="4"/>
      <c r="D339" s="65"/>
      <c r="E339" s="4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5.75" customHeight="1">
      <c r="B340" s="4"/>
      <c r="C340" s="4"/>
      <c r="D340" s="65"/>
      <c r="E340" s="4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5.75" customHeight="1">
      <c r="B341" s="4"/>
      <c r="C341" s="4"/>
      <c r="D341" s="65"/>
      <c r="E341" s="4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5.75" customHeight="1">
      <c r="B342" s="4"/>
      <c r="C342" s="4"/>
      <c r="D342" s="65"/>
      <c r="E342" s="4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5.75" customHeight="1">
      <c r="B343" s="4"/>
      <c r="C343" s="4"/>
      <c r="D343" s="65"/>
      <c r="E343" s="4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5.75" customHeight="1">
      <c r="B344" s="4"/>
      <c r="C344" s="4"/>
      <c r="D344" s="65"/>
      <c r="E344" s="4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5.75" customHeight="1">
      <c r="B345" s="4"/>
      <c r="C345" s="4"/>
      <c r="D345" s="65"/>
      <c r="E345" s="4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5.75" customHeight="1">
      <c r="B346" s="4"/>
      <c r="C346" s="4"/>
      <c r="D346" s="65"/>
      <c r="E346" s="4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5.75" customHeight="1">
      <c r="B347" s="4"/>
      <c r="C347" s="4"/>
      <c r="D347" s="65"/>
      <c r="E347" s="4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5.75" customHeight="1">
      <c r="B348" s="4"/>
      <c r="C348" s="4"/>
      <c r="D348" s="65"/>
      <c r="E348" s="4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5.75" customHeight="1">
      <c r="B349" s="4"/>
      <c r="C349" s="4"/>
      <c r="D349" s="65"/>
      <c r="E349" s="4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5.75" customHeight="1">
      <c r="B350" s="4"/>
      <c r="C350" s="4"/>
      <c r="D350" s="65"/>
      <c r="E350" s="4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5.75" customHeight="1">
      <c r="B351" s="4"/>
      <c r="C351" s="4"/>
      <c r="D351" s="65"/>
      <c r="E351" s="4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5.75" customHeight="1">
      <c r="B352" s="4"/>
      <c r="C352" s="4"/>
      <c r="D352" s="65"/>
      <c r="E352" s="4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5.75" customHeight="1">
      <c r="B353" s="4"/>
      <c r="C353" s="4"/>
      <c r="D353" s="65"/>
      <c r="E353" s="4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5.75" customHeight="1">
      <c r="B354" s="4"/>
      <c r="C354" s="4"/>
      <c r="D354" s="65"/>
      <c r="E354" s="4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5.75" customHeight="1">
      <c r="B355" s="4"/>
      <c r="C355" s="4"/>
      <c r="D355" s="65"/>
      <c r="E355" s="4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5.75" customHeight="1">
      <c r="B356" s="4"/>
      <c r="C356" s="4"/>
      <c r="D356" s="65"/>
      <c r="E356" s="4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5.75" customHeight="1">
      <c r="B357" s="4"/>
      <c r="C357" s="4"/>
      <c r="D357" s="65"/>
      <c r="E357" s="4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5.75" customHeight="1">
      <c r="B358" s="4"/>
      <c r="C358" s="4"/>
      <c r="D358" s="65"/>
      <c r="E358" s="4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5.75" customHeight="1">
      <c r="B359" s="4"/>
      <c r="C359" s="4"/>
      <c r="D359" s="65"/>
      <c r="E359" s="4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5.75" customHeight="1">
      <c r="B360" s="4"/>
      <c r="C360" s="4"/>
      <c r="D360" s="65"/>
      <c r="E360" s="4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5.75" customHeight="1">
      <c r="B361" s="4"/>
      <c r="C361" s="4"/>
      <c r="D361" s="65"/>
      <c r="E361" s="4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5.75" customHeight="1">
      <c r="B362" s="4"/>
      <c r="C362" s="4"/>
      <c r="D362" s="65"/>
      <c r="E362" s="4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5.75" customHeight="1">
      <c r="B363" s="4"/>
      <c r="C363" s="4"/>
      <c r="D363" s="65"/>
      <c r="E363" s="4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5.75" customHeight="1">
      <c r="B364" s="4"/>
      <c r="C364" s="4"/>
      <c r="D364" s="65"/>
      <c r="E364" s="4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5.75" customHeight="1">
      <c r="B365" s="4"/>
      <c r="C365" s="4"/>
      <c r="D365" s="65"/>
      <c r="E365" s="4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5.75" customHeight="1">
      <c r="B366" s="4"/>
      <c r="C366" s="4"/>
      <c r="D366" s="65"/>
      <c r="E366" s="4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5.75" customHeight="1">
      <c r="B367" s="4"/>
      <c r="C367" s="4"/>
      <c r="D367" s="65"/>
      <c r="E367" s="4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5.75" customHeight="1">
      <c r="B368" s="4"/>
      <c r="C368" s="4"/>
      <c r="D368" s="65"/>
      <c r="E368" s="4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5.75" customHeight="1">
      <c r="B369" s="4"/>
      <c r="C369" s="4"/>
      <c r="D369" s="65"/>
      <c r="E369" s="4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5.75" customHeight="1">
      <c r="B370" s="4"/>
      <c r="C370" s="4"/>
      <c r="D370" s="65"/>
      <c r="E370" s="4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5.75" customHeight="1">
      <c r="B371" s="4"/>
      <c r="C371" s="4"/>
      <c r="D371" s="65"/>
      <c r="E371" s="4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5.75" customHeight="1">
      <c r="B372" s="4"/>
      <c r="C372" s="4"/>
      <c r="D372" s="65"/>
      <c r="E372" s="4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5.75" customHeight="1">
      <c r="B373" s="4"/>
      <c r="C373" s="4"/>
      <c r="D373" s="65"/>
      <c r="E373" s="4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5.75" customHeight="1">
      <c r="B374" s="4"/>
      <c r="C374" s="4"/>
      <c r="D374" s="65"/>
      <c r="E374" s="4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5.75" customHeight="1">
      <c r="B375" s="4"/>
      <c r="C375" s="4"/>
      <c r="D375" s="65"/>
      <c r="E375" s="4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5.75" customHeight="1">
      <c r="B376" s="4"/>
      <c r="C376" s="4"/>
      <c r="D376" s="65"/>
      <c r="E376" s="4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5.75" customHeight="1">
      <c r="B377" s="4"/>
      <c r="C377" s="4"/>
      <c r="D377" s="65"/>
      <c r="E377" s="4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5.75" customHeight="1">
      <c r="B378" s="4"/>
      <c r="C378" s="4"/>
      <c r="D378" s="65"/>
      <c r="E378" s="4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5.75" customHeight="1">
      <c r="B379" s="4"/>
      <c r="C379" s="4"/>
      <c r="D379" s="65"/>
      <c r="E379" s="4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5.75" customHeight="1">
      <c r="B380" s="4"/>
      <c r="C380" s="4"/>
      <c r="D380" s="65"/>
      <c r="E380" s="4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5.75" customHeight="1">
      <c r="B381" s="4"/>
      <c r="C381" s="4"/>
      <c r="D381" s="65"/>
      <c r="E381" s="4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5.75" customHeight="1">
      <c r="B382" s="4"/>
      <c r="C382" s="4"/>
      <c r="D382" s="65"/>
      <c r="E382" s="4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5.75" customHeight="1">
      <c r="B383" s="4"/>
      <c r="C383" s="4"/>
      <c r="D383" s="65"/>
      <c r="E383" s="4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5.75" customHeight="1">
      <c r="B384" s="4"/>
      <c r="C384" s="4"/>
      <c r="D384" s="65"/>
      <c r="E384" s="4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5.75" customHeight="1">
      <c r="B385" s="4"/>
      <c r="C385" s="4"/>
      <c r="D385" s="65"/>
      <c r="E385" s="4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5.75" customHeight="1">
      <c r="B386" s="4"/>
      <c r="C386" s="4"/>
      <c r="D386" s="65"/>
      <c r="E386" s="4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5.75" customHeight="1">
      <c r="B387" s="4"/>
      <c r="C387" s="4"/>
      <c r="D387" s="65"/>
      <c r="E387" s="4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5.75" customHeight="1">
      <c r="B388" s="4"/>
      <c r="C388" s="4"/>
      <c r="D388" s="65"/>
      <c r="E388" s="4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5.75" customHeight="1">
      <c r="B389" s="4"/>
      <c r="C389" s="4"/>
      <c r="D389" s="65"/>
      <c r="E389" s="4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5.75" customHeight="1">
      <c r="B390" s="4"/>
      <c r="C390" s="4"/>
      <c r="D390" s="65"/>
      <c r="E390" s="4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5.75" customHeight="1">
      <c r="B391" s="4"/>
      <c r="C391" s="4"/>
      <c r="D391" s="65"/>
      <c r="E391" s="4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5.75" customHeight="1">
      <c r="B392" s="4"/>
      <c r="C392" s="4"/>
      <c r="D392" s="65"/>
      <c r="E392" s="4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5.75" customHeight="1">
      <c r="B393" s="4"/>
      <c r="C393" s="4"/>
      <c r="D393" s="65"/>
      <c r="E393" s="4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5.75" customHeight="1">
      <c r="B394" s="4"/>
      <c r="C394" s="4"/>
      <c r="D394" s="65"/>
      <c r="E394" s="4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5.75" customHeight="1">
      <c r="B395" s="4"/>
      <c r="C395" s="4"/>
      <c r="D395" s="65"/>
      <c r="E395" s="4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5.75" customHeight="1">
      <c r="B396" s="4"/>
      <c r="C396" s="4"/>
      <c r="D396" s="65"/>
      <c r="E396" s="4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5.75" customHeight="1">
      <c r="B397" s="4"/>
      <c r="C397" s="4"/>
      <c r="D397" s="65"/>
      <c r="E397" s="4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5.75" customHeight="1">
      <c r="B398" s="4"/>
      <c r="C398" s="4"/>
      <c r="D398" s="65"/>
      <c r="E398" s="4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5.75" customHeight="1">
      <c r="B399" s="4"/>
      <c r="C399" s="4"/>
      <c r="D399" s="65"/>
      <c r="E399" s="4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5.75" customHeight="1">
      <c r="B400" s="4"/>
      <c r="C400" s="4"/>
      <c r="D400" s="65"/>
      <c r="E400" s="4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5.75" customHeight="1">
      <c r="B401" s="4"/>
      <c r="C401" s="4"/>
      <c r="D401" s="65"/>
      <c r="E401" s="4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5.75" customHeight="1">
      <c r="B402" s="4"/>
      <c r="C402" s="4"/>
      <c r="D402" s="65"/>
      <c r="E402" s="4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5.75" customHeight="1">
      <c r="B403" s="4"/>
      <c r="C403" s="4"/>
      <c r="D403" s="65"/>
      <c r="E403" s="4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5.75" customHeight="1">
      <c r="B404" s="4"/>
      <c r="C404" s="4"/>
      <c r="D404" s="65"/>
      <c r="E404" s="4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5.75" customHeight="1">
      <c r="B405" s="4"/>
      <c r="C405" s="4"/>
      <c r="D405" s="65"/>
      <c r="E405" s="4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5.75" customHeight="1">
      <c r="B406" s="4"/>
      <c r="C406" s="4"/>
      <c r="D406" s="65"/>
      <c r="E406" s="4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5.75" customHeight="1">
      <c r="B407" s="4"/>
      <c r="C407" s="4"/>
      <c r="D407" s="65"/>
      <c r="E407" s="4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5.75" customHeight="1">
      <c r="B408" s="4"/>
      <c r="C408" s="4"/>
      <c r="D408" s="65"/>
      <c r="E408" s="4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5.75" customHeight="1">
      <c r="B409" s="4"/>
      <c r="C409" s="4"/>
      <c r="D409" s="65"/>
      <c r="E409" s="4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5.75" customHeight="1">
      <c r="B410" s="4"/>
      <c r="C410" s="4"/>
      <c r="D410" s="65"/>
      <c r="E410" s="4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5.75" customHeight="1">
      <c r="B411" s="4"/>
      <c r="C411" s="4"/>
      <c r="D411" s="65"/>
      <c r="E411" s="4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5.75" customHeight="1">
      <c r="B412" s="4"/>
      <c r="C412" s="4"/>
      <c r="D412" s="65"/>
      <c r="E412" s="4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5.75" customHeight="1">
      <c r="B413" s="4"/>
      <c r="C413" s="4"/>
      <c r="D413" s="65"/>
      <c r="E413" s="4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5.75" customHeight="1">
      <c r="B414" s="4"/>
      <c r="C414" s="4"/>
      <c r="D414" s="65"/>
      <c r="E414" s="4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5.75" customHeight="1">
      <c r="B415" s="4"/>
      <c r="C415" s="4"/>
      <c r="D415" s="65"/>
      <c r="E415" s="4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5.75" customHeight="1">
      <c r="B416" s="4"/>
      <c r="C416" s="4"/>
      <c r="D416" s="65"/>
      <c r="E416" s="4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5.75" customHeight="1">
      <c r="B417" s="4"/>
      <c r="C417" s="4"/>
      <c r="D417" s="65"/>
      <c r="E417" s="4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5.75" customHeight="1">
      <c r="B418" s="4"/>
      <c r="C418" s="4"/>
      <c r="D418" s="65"/>
      <c r="E418" s="4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5.75" customHeight="1">
      <c r="B419" s="4"/>
      <c r="C419" s="4"/>
      <c r="D419" s="65"/>
      <c r="E419" s="4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5.75" customHeight="1">
      <c r="B420" s="4"/>
      <c r="C420" s="4"/>
      <c r="D420" s="65"/>
      <c r="E420" s="4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5.75" customHeight="1">
      <c r="B421" s="4"/>
      <c r="C421" s="4"/>
      <c r="D421" s="65"/>
      <c r="E421" s="4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5.75" customHeight="1">
      <c r="B422" s="4"/>
      <c r="C422" s="4"/>
      <c r="D422" s="65"/>
      <c r="E422" s="4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5.75" customHeight="1">
      <c r="B423" s="4"/>
      <c r="C423" s="4"/>
      <c r="D423" s="65"/>
      <c r="E423" s="4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5.75" customHeight="1">
      <c r="B424" s="4"/>
      <c r="C424" s="4"/>
      <c r="D424" s="65"/>
      <c r="E424" s="4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5.75" customHeight="1">
      <c r="B425" s="4"/>
      <c r="C425" s="4"/>
      <c r="D425" s="65"/>
      <c r="E425" s="4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5.75" customHeight="1">
      <c r="B426" s="4"/>
      <c r="C426" s="4"/>
      <c r="D426" s="65"/>
      <c r="E426" s="4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5.75" customHeight="1">
      <c r="B427" s="4"/>
      <c r="C427" s="4"/>
      <c r="D427" s="65"/>
      <c r="E427" s="4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5.75" customHeight="1">
      <c r="B428" s="4"/>
      <c r="C428" s="4"/>
      <c r="D428" s="65"/>
      <c r="E428" s="4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5.75" customHeight="1">
      <c r="B429" s="4"/>
      <c r="C429" s="4"/>
      <c r="D429" s="65"/>
      <c r="E429" s="4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5.75" customHeight="1">
      <c r="B430" s="4"/>
      <c r="C430" s="4"/>
      <c r="D430" s="65"/>
      <c r="E430" s="4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5.75" customHeight="1">
      <c r="B431" s="4"/>
      <c r="C431" s="4"/>
      <c r="D431" s="65"/>
      <c r="E431" s="4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5.75" customHeight="1">
      <c r="B432" s="4"/>
      <c r="C432" s="4"/>
      <c r="D432" s="65"/>
      <c r="E432" s="4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5.75" customHeight="1">
      <c r="B433" s="4"/>
      <c r="C433" s="4"/>
      <c r="D433" s="65"/>
      <c r="E433" s="4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5.75" customHeight="1">
      <c r="B434" s="4"/>
      <c r="C434" s="4"/>
      <c r="D434" s="65"/>
      <c r="E434" s="4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B$217"/>
  <mergeCells count="10">
    <mergeCell ref="E224:F224"/>
    <mergeCell ref="E225:F225"/>
    <mergeCell ref="E221:F221"/>
    <mergeCell ref="J221:L221"/>
    <mergeCell ref="E222:F222"/>
    <mergeCell ref="J222:K222"/>
    <mergeCell ref="E223:F223"/>
    <mergeCell ref="J223:K223"/>
    <mergeCell ref="J224:K224"/>
    <mergeCell ref="J225:K225"/>
  </mergeCells>
  <printOptions/>
  <pageMargins bottom="0.75" footer="0.0" header="0.0" left="0.7" right="0.7" top="0.75"/>
  <pageSetup orientation="portrait"/>
  <drawing r:id="rId1"/>
</worksheet>
</file>