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cticante.canal\Downloads\"/>
    </mc:Choice>
  </mc:AlternateContent>
  <bookViews>
    <workbookView showHorizontalScroll="0" showVerticalScroll="0" xWindow="0" yWindow="0" windowWidth="20460" windowHeight="7620" activeTab="1"/>
  </bookViews>
  <sheets>
    <sheet name="11 meses (2)" sheetId="2" r:id="rId1"/>
    <sheet name="6 mese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14" i="1" l="1"/>
  <c r="AF212" i="1"/>
  <c r="AG212" i="1" s="1"/>
  <c r="W212" i="1"/>
  <c r="P212" i="1"/>
  <c r="K212" i="1"/>
  <c r="V212" i="1" s="1"/>
  <c r="I212" i="1"/>
  <c r="J212" i="1" s="1"/>
  <c r="AF211" i="1"/>
  <c r="AG211" i="1" s="1"/>
  <c r="W211" i="1"/>
  <c r="P211" i="1"/>
  <c r="K211" i="1"/>
  <c r="V211" i="1" s="1"/>
  <c r="I211" i="1"/>
  <c r="J211" i="1" s="1"/>
  <c r="AF210" i="1"/>
  <c r="AG210" i="1" s="1"/>
  <c r="W210" i="1"/>
  <c r="P210" i="1"/>
  <c r="K210" i="1"/>
  <c r="N210" i="1" s="1"/>
  <c r="I210" i="1"/>
  <c r="J210" i="1" s="1"/>
  <c r="T210" i="1" l="1"/>
  <c r="U210" i="1"/>
  <c r="M210" i="1"/>
  <c r="Q210" i="1" s="1"/>
  <c r="AA210" i="1"/>
  <c r="X212" i="1"/>
  <c r="L212" i="1"/>
  <c r="M212" i="1"/>
  <c r="T212" i="1"/>
  <c r="N212" i="1"/>
  <c r="U212" i="1"/>
  <c r="AA212" i="1"/>
  <c r="X211" i="1"/>
  <c r="L211" i="1"/>
  <c r="M211" i="1"/>
  <c r="T211" i="1"/>
  <c r="N211" i="1"/>
  <c r="U211" i="1"/>
  <c r="AA211" i="1"/>
  <c r="V210" i="1"/>
  <c r="X210" i="1"/>
  <c r="L210" i="1"/>
  <c r="AF208" i="1"/>
  <c r="AG208" i="1" s="1"/>
  <c r="P208" i="1"/>
  <c r="K208" i="1"/>
  <c r="I208" i="1"/>
  <c r="J208" i="1" s="1"/>
  <c r="AF207" i="1"/>
  <c r="AG207" i="1" s="1"/>
  <c r="P207" i="1"/>
  <c r="K207" i="1"/>
  <c r="AA207" i="1" s="1"/>
  <c r="I207" i="1"/>
  <c r="J207" i="1" s="1"/>
  <c r="AF205" i="1"/>
  <c r="AG205" i="1" s="1"/>
  <c r="P205" i="1"/>
  <c r="K205" i="1"/>
  <c r="I205" i="1"/>
  <c r="J205" i="1" s="1"/>
  <c r="AF203" i="1"/>
  <c r="AG203" i="1" s="1"/>
  <c r="P203" i="1"/>
  <c r="K203" i="1"/>
  <c r="AA203" i="1" s="1"/>
  <c r="I203" i="1"/>
  <c r="J203" i="1" s="1"/>
  <c r="AF201" i="1"/>
  <c r="AG201" i="1" s="1"/>
  <c r="P201" i="1"/>
  <c r="K201" i="1"/>
  <c r="AA201" i="1" s="1"/>
  <c r="I201" i="1"/>
  <c r="J201" i="1" s="1"/>
  <c r="AF200" i="1"/>
  <c r="AG200" i="1" s="1"/>
  <c r="P200" i="1"/>
  <c r="K200" i="1"/>
  <c r="U200" i="1" s="1"/>
  <c r="I200" i="1"/>
  <c r="J200" i="1" s="1"/>
  <c r="AF198" i="1"/>
  <c r="AG198" i="1" s="1"/>
  <c r="P198" i="1"/>
  <c r="K198" i="1"/>
  <c r="AA198" i="1" s="1"/>
  <c r="I198" i="1"/>
  <c r="J198" i="1" s="1"/>
  <c r="AF197" i="1"/>
  <c r="AG197" i="1" s="1"/>
  <c r="P197" i="1"/>
  <c r="K197" i="1"/>
  <c r="U197" i="1" s="1"/>
  <c r="I197" i="1"/>
  <c r="J197" i="1" s="1"/>
  <c r="AF196" i="1"/>
  <c r="AG196" i="1" s="1"/>
  <c r="P196" i="1"/>
  <c r="K196" i="1"/>
  <c r="AA196" i="1" s="1"/>
  <c r="I196" i="1"/>
  <c r="J196" i="1" s="1"/>
  <c r="AF195" i="1"/>
  <c r="AG195" i="1" s="1"/>
  <c r="P195" i="1"/>
  <c r="K195" i="1"/>
  <c r="T195" i="1" s="1"/>
  <c r="I195" i="1"/>
  <c r="J195" i="1" s="1"/>
  <c r="AF194" i="1"/>
  <c r="AG194" i="1" s="1"/>
  <c r="P194" i="1"/>
  <c r="K194" i="1"/>
  <c r="AA194" i="1" s="1"/>
  <c r="I194" i="1"/>
  <c r="J194" i="1" s="1"/>
  <c r="AF193" i="1"/>
  <c r="AG193" i="1" s="1"/>
  <c r="P193" i="1"/>
  <c r="K193" i="1"/>
  <c r="U193" i="1" s="1"/>
  <c r="I193" i="1"/>
  <c r="J193" i="1" s="1"/>
  <c r="AF192" i="1"/>
  <c r="AG192" i="1" s="1"/>
  <c r="P192" i="1"/>
  <c r="K192" i="1"/>
  <c r="V192" i="1" s="1"/>
  <c r="I192" i="1"/>
  <c r="J192" i="1" s="1"/>
  <c r="AF191" i="1"/>
  <c r="AG191" i="1" s="1"/>
  <c r="P191" i="1"/>
  <c r="K191" i="1"/>
  <c r="T191" i="1" s="1"/>
  <c r="I191" i="1"/>
  <c r="J191" i="1" s="1"/>
  <c r="AF190" i="1"/>
  <c r="AG190" i="1" s="1"/>
  <c r="P190" i="1"/>
  <c r="K190" i="1"/>
  <c r="AA190" i="1" s="1"/>
  <c r="I190" i="1"/>
  <c r="J190" i="1" s="1"/>
  <c r="AF189" i="1"/>
  <c r="AG189" i="1" s="1"/>
  <c r="P189" i="1"/>
  <c r="K189" i="1"/>
  <c r="U189" i="1" s="1"/>
  <c r="I189" i="1"/>
  <c r="J189" i="1" s="1"/>
  <c r="AF188" i="1"/>
  <c r="AG188" i="1" s="1"/>
  <c r="P188" i="1"/>
  <c r="K188" i="1"/>
  <c r="M188" i="1" s="1"/>
  <c r="I188" i="1"/>
  <c r="J188" i="1" s="1"/>
  <c r="AF186" i="1"/>
  <c r="AG186" i="1" s="1"/>
  <c r="P186" i="1"/>
  <c r="K186" i="1"/>
  <c r="AA186" i="1" s="1"/>
  <c r="I186" i="1"/>
  <c r="J186" i="1" s="1"/>
  <c r="AF185" i="1"/>
  <c r="AG185" i="1" s="1"/>
  <c r="P185" i="1"/>
  <c r="K185" i="1"/>
  <c r="U185" i="1" s="1"/>
  <c r="I185" i="1"/>
  <c r="J185" i="1" s="1"/>
  <c r="AF184" i="1"/>
  <c r="AG184" i="1" s="1"/>
  <c r="P184" i="1"/>
  <c r="K184" i="1"/>
  <c r="U184" i="1" s="1"/>
  <c r="I184" i="1"/>
  <c r="J184" i="1" s="1"/>
  <c r="AF183" i="1"/>
  <c r="AG183" i="1" s="1"/>
  <c r="P183" i="1"/>
  <c r="K183" i="1"/>
  <c r="I183" i="1"/>
  <c r="J183" i="1" s="1"/>
  <c r="AF182" i="1"/>
  <c r="AG182" i="1" s="1"/>
  <c r="P182" i="1"/>
  <c r="K182" i="1"/>
  <c r="AA182" i="1" s="1"/>
  <c r="I182" i="1"/>
  <c r="J182" i="1" s="1"/>
  <c r="AF181" i="1"/>
  <c r="AG181" i="1" s="1"/>
  <c r="P181" i="1"/>
  <c r="K181" i="1"/>
  <c r="U181" i="1" s="1"/>
  <c r="I181" i="1"/>
  <c r="J181" i="1" s="1"/>
  <c r="AF180" i="1"/>
  <c r="AG180" i="1" s="1"/>
  <c r="P180" i="1"/>
  <c r="K180" i="1"/>
  <c r="M180" i="1" s="1"/>
  <c r="I180" i="1"/>
  <c r="J180" i="1" s="1"/>
  <c r="AF179" i="1"/>
  <c r="AG179" i="1" s="1"/>
  <c r="P179" i="1"/>
  <c r="K179" i="1"/>
  <c r="I179" i="1"/>
  <c r="J179" i="1" s="1"/>
  <c r="AF177" i="1"/>
  <c r="AG177" i="1" s="1"/>
  <c r="P177" i="1"/>
  <c r="K177" i="1"/>
  <c r="I177" i="1"/>
  <c r="J177" i="1" s="1"/>
  <c r="AF176" i="1"/>
  <c r="AG176" i="1" s="1"/>
  <c r="P176" i="1"/>
  <c r="K176" i="1"/>
  <c r="N176" i="1" s="1"/>
  <c r="I176" i="1"/>
  <c r="J176" i="1" s="1"/>
  <c r="AF175" i="1"/>
  <c r="AG175" i="1" s="1"/>
  <c r="P175" i="1"/>
  <c r="K175" i="1"/>
  <c r="T175" i="1" s="1"/>
  <c r="I175" i="1"/>
  <c r="J175" i="1" s="1"/>
  <c r="AF174" i="1"/>
  <c r="AG174" i="1" s="1"/>
  <c r="P174" i="1"/>
  <c r="K174" i="1"/>
  <c r="T174" i="1" s="1"/>
  <c r="I174" i="1"/>
  <c r="J174" i="1" s="1"/>
  <c r="AF173" i="1"/>
  <c r="AG173" i="1" s="1"/>
  <c r="P173" i="1"/>
  <c r="K173" i="1"/>
  <c r="V173" i="1" s="1"/>
  <c r="I173" i="1"/>
  <c r="J173" i="1" s="1"/>
  <c r="AF172" i="1"/>
  <c r="AG172" i="1" s="1"/>
  <c r="P172" i="1"/>
  <c r="K172" i="1"/>
  <c r="I172" i="1"/>
  <c r="J172" i="1" s="1"/>
  <c r="AF171" i="1"/>
  <c r="AG171" i="1" s="1"/>
  <c r="P171" i="1"/>
  <c r="K171" i="1"/>
  <c r="I171" i="1"/>
  <c r="J171" i="1" s="1"/>
  <c r="AF170" i="1"/>
  <c r="AG170" i="1" s="1"/>
  <c r="P170" i="1"/>
  <c r="K170" i="1"/>
  <c r="T170" i="1" s="1"/>
  <c r="I170" i="1"/>
  <c r="J170" i="1" s="1"/>
  <c r="AF169" i="1"/>
  <c r="AG169" i="1" s="1"/>
  <c r="P169" i="1"/>
  <c r="K169" i="1"/>
  <c r="V169" i="1" s="1"/>
  <c r="I169" i="1"/>
  <c r="J169" i="1" s="1"/>
  <c r="AF168" i="1"/>
  <c r="AG168" i="1" s="1"/>
  <c r="P168" i="1"/>
  <c r="K168" i="1"/>
  <c r="N168" i="1" s="1"/>
  <c r="I168" i="1"/>
  <c r="J168" i="1" s="1"/>
  <c r="AF167" i="1"/>
  <c r="AG167" i="1" s="1"/>
  <c r="P167" i="1"/>
  <c r="K167" i="1"/>
  <c r="T167" i="1" s="1"/>
  <c r="I167" i="1"/>
  <c r="J167" i="1" s="1"/>
  <c r="AF166" i="1"/>
  <c r="AG166" i="1" s="1"/>
  <c r="P166" i="1"/>
  <c r="K166" i="1"/>
  <c r="T166" i="1" s="1"/>
  <c r="I166" i="1"/>
  <c r="J166" i="1" s="1"/>
  <c r="AF165" i="1"/>
  <c r="AG165" i="1" s="1"/>
  <c r="P165" i="1"/>
  <c r="K165" i="1"/>
  <c r="V165" i="1" s="1"/>
  <c r="I165" i="1"/>
  <c r="J165" i="1" s="1"/>
  <c r="AF163" i="1"/>
  <c r="AG163" i="1" s="1"/>
  <c r="P163" i="1"/>
  <c r="K163" i="1"/>
  <c r="I163" i="1"/>
  <c r="J163" i="1" s="1"/>
  <c r="AF162" i="1"/>
  <c r="AG162" i="1" s="1"/>
  <c r="P162" i="1"/>
  <c r="K162" i="1"/>
  <c r="AA162" i="1" s="1"/>
  <c r="I162" i="1"/>
  <c r="J162" i="1" s="1"/>
  <c r="AF161" i="1"/>
  <c r="AG161" i="1" s="1"/>
  <c r="P161" i="1"/>
  <c r="M161" i="1"/>
  <c r="K161" i="1"/>
  <c r="T161" i="1" s="1"/>
  <c r="I161" i="1"/>
  <c r="J161" i="1" s="1"/>
  <c r="L161" i="1" s="1"/>
  <c r="AF159" i="1"/>
  <c r="AG159" i="1" s="1"/>
  <c r="P159" i="1"/>
  <c r="K159" i="1"/>
  <c r="V159" i="1" s="1"/>
  <c r="I159" i="1"/>
  <c r="J159" i="1" s="1"/>
  <c r="L159" i="1" s="1"/>
  <c r="AF158" i="1"/>
  <c r="AG158" i="1" s="1"/>
  <c r="P158" i="1"/>
  <c r="K158" i="1"/>
  <c r="T158" i="1" s="1"/>
  <c r="I158" i="1"/>
  <c r="J158" i="1" s="1"/>
  <c r="AF157" i="1"/>
  <c r="AG157" i="1" s="1"/>
  <c r="P157" i="1"/>
  <c r="K157" i="1"/>
  <c r="AA157" i="1" s="1"/>
  <c r="I157" i="1"/>
  <c r="J157" i="1" s="1"/>
  <c r="AF156" i="1"/>
  <c r="AG156" i="1" s="1"/>
  <c r="P156" i="1"/>
  <c r="K156" i="1"/>
  <c r="T156" i="1" s="1"/>
  <c r="I156" i="1"/>
  <c r="J156" i="1" s="1"/>
  <c r="AF155" i="1"/>
  <c r="AG155" i="1" s="1"/>
  <c r="P155" i="1"/>
  <c r="K155" i="1"/>
  <c r="AA155" i="1" s="1"/>
  <c r="I155" i="1"/>
  <c r="J155" i="1" s="1"/>
  <c r="AF154" i="1"/>
  <c r="AG154" i="1" s="1"/>
  <c r="P154" i="1"/>
  <c r="K154" i="1"/>
  <c r="N154" i="1" s="1"/>
  <c r="I154" i="1"/>
  <c r="J154" i="1" s="1"/>
  <c r="AF153" i="1"/>
  <c r="AG153" i="1" s="1"/>
  <c r="P153" i="1"/>
  <c r="K153" i="1"/>
  <c r="I153" i="1"/>
  <c r="J153" i="1" s="1"/>
  <c r="AF152" i="1"/>
  <c r="AG152" i="1" s="1"/>
  <c r="P152" i="1"/>
  <c r="K152" i="1"/>
  <c r="AA152" i="1" s="1"/>
  <c r="I152" i="1"/>
  <c r="J152" i="1" s="1"/>
  <c r="AF151" i="1"/>
  <c r="AG151" i="1" s="1"/>
  <c r="P151" i="1"/>
  <c r="K151" i="1"/>
  <c r="AA151" i="1" s="1"/>
  <c r="I151" i="1"/>
  <c r="J151" i="1" s="1"/>
  <c r="AF150" i="1"/>
  <c r="AG150" i="1" s="1"/>
  <c r="P150" i="1"/>
  <c r="K150" i="1"/>
  <c r="N150" i="1" s="1"/>
  <c r="I150" i="1"/>
  <c r="J150" i="1" s="1"/>
  <c r="AF149" i="1"/>
  <c r="AG149" i="1" s="1"/>
  <c r="V149" i="1"/>
  <c r="P149" i="1"/>
  <c r="K149" i="1"/>
  <c r="I149" i="1"/>
  <c r="J149" i="1" s="1"/>
  <c r="AF146" i="1"/>
  <c r="AG146" i="1" s="1"/>
  <c r="P146" i="1"/>
  <c r="K146" i="1"/>
  <c r="I146" i="1"/>
  <c r="J146" i="1" s="1"/>
  <c r="AF145" i="1"/>
  <c r="AG145" i="1" s="1"/>
  <c r="P145" i="1"/>
  <c r="K145" i="1"/>
  <c r="V145" i="1" s="1"/>
  <c r="I145" i="1"/>
  <c r="J145" i="1" s="1"/>
  <c r="AF143" i="1"/>
  <c r="AG143" i="1" s="1"/>
  <c r="P143" i="1"/>
  <c r="K143" i="1"/>
  <c r="AA143" i="1" s="1"/>
  <c r="I143" i="1"/>
  <c r="J143" i="1" s="1"/>
  <c r="AF141" i="1"/>
  <c r="AG141" i="1" s="1"/>
  <c r="P141" i="1"/>
  <c r="K141" i="1"/>
  <c r="M141" i="1" s="1"/>
  <c r="I141" i="1"/>
  <c r="J141" i="1" s="1"/>
  <c r="AF140" i="1"/>
  <c r="AG140" i="1" s="1"/>
  <c r="P140" i="1"/>
  <c r="K140" i="1"/>
  <c r="I140" i="1"/>
  <c r="J140" i="1" s="1"/>
  <c r="AF138" i="1"/>
  <c r="AG138" i="1" s="1"/>
  <c r="P138" i="1"/>
  <c r="Q212" i="1" l="1"/>
  <c r="Q211" i="1"/>
  <c r="R211" i="1" s="1"/>
  <c r="AB212" i="1"/>
  <c r="R212" i="1"/>
  <c r="AJ212" i="1"/>
  <c r="Z212" i="1"/>
  <c r="S212" i="1"/>
  <c r="Y212" i="1" s="1"/>
  <c r="AK212" i="1" s="1"/>
  <c r="AC212" i="1"/>
  <c r="AB211" i="1"/>
  <c r="Z211" i="1"/>
  <c r="AD211" i="1" s="1"/>
  <c r="S211" i="1"/>
  <c r="Y211" i="1" s="1"/>
  <c r="AK211" i="1" s="1"/>
  <c r="AJ211" i="1"/>
  <c r="AC211" i="1"/>
  <c r="S210" i="1"/>
  <c r="Y210" i="1" s="1"/>
  <c r="AK210" i="1" s="1"/>
  <c r="AJ210" i="1"/>
  <c r="AC210" i="1"/>
  <c r="R210" i="1"/>
  <c r="Z210" i="1"/>
  <c r="AB210" i="1"/>
  <c r="U191" i="1"/>
  <c r="V151" i="1"/>
  <c r="L166" i="1"/>
  <c r="S166" i="1" s="1"/>
  <c r="V184" i="1"/>
  <c r="V143" i="1"/>
  <c r="L155" i="1"/>
  <c r="T157" i="1"/>
  <c r="N158" i="1"/>
  <c r="N173" i="1"/>
  <c r="U196" i="1"/>
  <c r="N155" i="1"/>
  <c r="N159" i="1"/>
  <c r="AA166" i="1"/>
  <c r="U173" i="1"/>
  <c r="M170" i="1"/>
  <c r="N174" i="1"/>
  <c r="M186" i="1"/>
  <c r="L188" i="1"/>
  <c r="AB188" i="1" s="1"/>
  <c r="V191" i="1"/>
  <c r="U195" i="1"/>
  <c r="M197" i="1"/>
  <c r="AA197" i="1"/>
  <c r="AA175" i="1"/>
  <c r="N140" i="1"/>
  <c r="N141" i="1"/>
  <c r="Q141" i="1" s="1"/>
  <c r="M143" i="1"/>
  <c r="T153" i="1"/>
  <c r="M157" i="1"/>
  <c r="U159" i="1"/>
  <c r="V161" i="1"/>
  <c r="U166" i="1"/>
  <c r="V180" i="1"/>
  <c r="M191" i="1"/>
  <c r="M195" i="1"/>
  <c r="V196" i="1"/>
  <c r="AA176" i="1"/>
  <c r="AA141" i="1"/>
  <c r="V157" i="1"/>
  <c r="M149" i="1"/>
  <c r="AA149" i="1"/>
  <c r="M151" i="1"/>
  <c r="T155" i="1"/>
  <c r="L156" i="1"/>
  <c r="Z156" i="1" s="1"/>
  <c r="N163" i="1"/>
  <c r="V166" i="1"/>
  <c r="L170" i="1"/>
  <c r="U170" i="1"/>
  <c r="U174" i="1"/>
  <c r="AA177" i="1"/>
  <c r="M184" i="1"/>
  <c r="V188" i="1"/>
  <c r="AA189" i="1"/>
  <c r="N194" i="1"/>
  <c r="N195" i="1"/>
  <c r="Q195" i="1" s="1"/>
  <c r="L196" i="1"/>
  <c r="AC196" i="1" s="1"/>
  <c r="V197" i="1"/>
  <c r="AA146" i="1"/>
  <c r="V154" i="1"/>
  <c r="T162" i="1"/>
  <c r="U165" i="1"/>
  <c r="M166" i="1"/>
  <c r="V170" i="1"/>
  <c r="N179" i="1"/>
  <c r="U180" i="1"/>
  <c r="V182" i="1"/>
  <c r="AA185" i="1"/>
  <c r="U188" i="1"/>
  <c r="N190" i="1"/>
  <c r="N191" i="1"/>
  <c r="Q191" i="1" s="1"/>
  <c r="AA193" i="1"/>
  <c r="V195" i="1"/>
  <c r="M196" i="1"/>
  <c r="AA192" i="1"/>
  <c r="AA140" i="1"/>
  <c r="V141" i="1"/>
  <c r="N143" i="1"/>
  <c r="M146" i="1"/>
  <c r="V150" i="1"/>
  <c r="AA153" i="1"/>
  <c r="U155" i="1"/>
  <c r="U156" i="1"/>
  <c r="M159" i="1"/>
  <c r="AA161" i="1"/>
  <c r="L169" i="1"/>
  <c r="AC169" i="1" s="1"/>
  <c r="V174" i="1"/>
  <c r="AA181" i="1"/>
  <c r="L184" i="1"/>
  <c r="AC184" i="1" s="1"/>
  <c r="L192" i="1"/>
  <c r="AC192" i="1" s="1"/>
  <c r="N146" i="1"/>
  <c r="N169" i="1"/>
  <c r="AA170" i="1"/>
  <c r="L173" i="1"/>
  <c r="Z173" i="1" s="1"/>
  <c r="M192" i="1"/>
  <c r="AA150" i="1"/>
  <c r="L165" i="1"/>
  <c r="AB165" i="1" s="1"/>
  <c r="L174" i="1"/>
  <c r="AB174" i="1" s="1"/>
  <c r="AA174" i="1"/>
  <c r="L180" i="1"/>
  <c r="AB180" i="1" s="1"/>
  <c r="AA188" i="1"/>
  <c r="AA208" i="1"/>
  <c r="U192" i="1"/>
  <c r="U169" i="1"/>
  <c r="V146" i="1"/>
  <c r="M150" i="1"/>
  <c r="Q150" i="1" s="1"/>
  <c r="M155" i="1"/>
  <c r="U161" i="1"/>
  <c r="N165" i="1"/>
  <c r="N172" i="1"/>
  <c r="M174" i="1"/>
  <c r="M182" i="1"/>
  <c r="N183" i="1"/>
  <c r="V186" i="1"/>
  <c r="AA205" i="1"/>
  <c r="T208" i="1"/>
  <c r="L208" i="1"/>
  <c r="U208" i="1"/>
  <c r="M208" i="1"/>
  <c r="V208" i="1"/>
  <c r="N208" i="1"/>
  <c r="T207" i="1"/>
  <c r="L207" i="1"/>
  <c r="U207" i="1"/>
  <c r="M207" i="1"/>
  <c r="V207" i="1"/>
  <c r="N207" i="1"/>
  <c r="T205" i="1"/>
  <c r="L205" i="1"/>
  <c r="U205" i="1"/>
  <c r="N205" i="1"/>
  <c r="M205" i="1"/>
  <c r="Q205" i="1" s="1"/>
  <c r="V205" i="1"/>
  <c r="L203" i="1"/>
  <c r="U203" i="1"/>
  <c r="T203" i="1"/>
  <c r="M203" i="1"/>
  <c r="V203" i="1"/>
  <c r="N203" i="1"/>
  <c r="M200" i="1"/>
  <c r="Q200" i="1" s="1"/>
  <c r="V200" i="1"/>
  <c r="T201" i="1"/>
  <c r="N200" i="1"/>
  <c r="L201" i="1"/>
  <c r="U201" i="1"/>
  <c r="M201" i="1"/>
  <c r="N201" i="1"/>
  <c r="V201" i="1"/>
  <c r="AA200" i="1"/>
  <c r="T200" i="1"/>
  <c r="L200" i="1"/>
  <c r="L191" i="1"/>
  <c r="L195" i="1"/>
  <c r="N189" i="1"/>
  <c r="L190" i="1"/>
  <c r="U190" i="1"/>
  <c r="AA191" i="1"/>
  <c r="N193" i="1"/>
  <c r="L194" i="1"/>
  <c r="U194" i="1"/>
  <c r="AA195" i="1"/>
  <c r="N197" i="1"/>
  <c r="Q197" i="1" s="1"/>
  <c r="L198" i="1"/>
  <c r="U198" i="1"/>
  <c r="AC188" i="1"/>
  <c r="M189" i="1"/>
  <c r="V189" i="1"/>
  <c r="T190" i="1"/>
  <c r="M193" i="1"/>
  <c r="V193" i="1"/>
  <c r="T194" i="1"/>
  <c r="T198" i="1"/>
  <c r="Z188" i="1"/>
  <c r="M190" i="1"/>
  <c r="V190" i="1"/>
  <c r="Z192" i="1"/>
  <c r="M194" i="1"/>
  <c r="V194" i="1"/>
  <c r="M198" i="1"/>
  <c r="V198" i="1"/>
  <c r="S192" i="1"/>
  <c r="AJ192" i="1"/>
  <c r="N198" i="1"/>
  <c r="S188" i="1"/>
  <c r="T188" i="1"/>
  <c r="T192" i="1"/>
  <c r="T196" i="1"/>
  <c r="T193" i="1"/>
  <c r="T197" i="1"/>
  <c r="T189" i="1"/>
  <c r="N188" i="1"/>
  <c r="Q188" i="1" s="1"/>
  <c r="R188" i="1" s="1"/>
  <c r="L189" i="1"/>
  <c r="N192" i="1"/>
  <c r="L193" i="1"/>
  <c r="N196" i="1"/>
  <c r="L197" i="1"/>
  <c r="S184" i="1"/>
  <c r="M181" i="1"/>
  <c r="V181" i="1"/>
  <c r="T182" i="1"/>
  <c r="M185" i="1"/>
  <c r="V185" i="1"/>
  <c r="T186" i="1"/>
  <c r="AA179" i="1"/>
  <c r="N181" i="1"/>
  <c r="L182" i="1"/>
  <c r="U182" i="1"/>
  <c r="AA183" i="1"/>
  <c r="N185" i="1"/>
  <c r="L186" i="1"/>
  <c r="U186" i="1"/>
  <c r="T179" i="1"/>
  <c r="T183" i="1"/>
  <c r="L179" i="1"/>
  <c r="U179" i="1"/>
  <c r="AA180" i="1"/>
  <c r="N182" i="1"/>
  <c r="L183" i="1"/>
  <c r="U183" i="1"/>
  <c r="AA184" i="1"/>
  <c r="N186" i="1"/>
  <c r="Q186" i="1" s="1"/>
  <c r="M179" i="1"/>
  <c r="V179" i="1"/>
  <c r="T180" i="1"/>
  <c r="M183" i="1"/>
  <c r="V183" i="1"/>
  <c r="T184" i="1"/>
  <c r="T181" i="1"/>
  <c r="T185" i="1"/>
  <c r="N180" i="1"/>
  <c r="Q180" i="1" s="1"/>
  <c r="L181" i="1"/>
  <c r="N184" i="1"/>
  <c r="Q184" i="1" s="1"/>
  <c r="L185" i="1"/>
  <c r="T177" i="1"/>
  <c r="L177" i="1"/>
  <c r="U177" i="1"/>
  <c r="N177" i="1"/>
  <c r="M177" i="1"/>
  <c r="V177" i="1"/>
  <c r="L176" i="1"/>
  <c r="U176" i="1"/>
  <c r="T176" i="1"/>
  <c r="M176" i="1"/>
  <c r="Q176" i="1" s="1"/>
  <c r="V176" i="1"/>
  <c r="AJ174" i="1"/>
  <c r="S156" i="1"/>
  <c r="AB161" i="1"/>
  <c r="Z161" i="1"/>
  <c r="S161" i="1"/>
  <c r="AC161" i="1"/>
  <c r="AJ161" i="1"/>
  <c r="S173" i="1"/>
  <c r="AJ155" i="1"/>
  <c r="S155" i="1"/>
  <c r="AB170" i="1"/>
  <c r="Z170" i="1"/>
  <c r="U153" i="1"/>
  <c r="N171" i="1"/>
  <c r="V171" i="1"/>
  <c r="M171" i="1"/>
  <c r="U171" i="1"/>
  <c r="L171" i="1"/>
  <c r="L152" i="1"/>
  <c r="AB155" i="1"/>
  <c r="M156" i="1"/>
  <c r="S170" i="1"/>
  <c r="M152" i="1"/>
  <c r="V152" i="1"/>
  <c r="M153" i="1"/>
  <c r="T154" i="1"/>
  <c r="AC155" i="1"/>
  <c r="N157" i="1"/>
  <c r="U157" i="1"/>
  <c r="L157" i="1"/>
  <c r="V158" i="1"/>
  <c r="M158" i="1"/>
  <c r="U158" i="1"/>
  <c r="L158" i="1"/>
  <c r="AA158" i="1"/>
  <c r="AJ170" i="1"/>
  <c r="N175" i="1"/>
  <c r="V175" i="1"/>
  <c r="M175" i="1"/>
  <c r="U175" i="1"/>
  <c r="L175" i="1"/>
  <c r="AB159" i="1"/>
  <c r="AJ159" i="1"/>
  <c r="S159" i="1"/>
  <c r="N167" i="1"/>
  <c r="V167" i="1"/>
  <c r="M167" i="1"/>
  <c r="U167" i="1"/>
  <c r="L167" i="1"/>
  <c r="T152" i="1"/>
  <c r="U152" i="1"/>
  <c r="N152" i="1"/>
  <c r="N162" i="1"/>
  <c r="V162" i="1"/>
  <c r="M162" i="1"/>
  <c r="U162" i="1"/>
  <c r="L162" i="1"/>
  <c r="AB166" i="1"/>
  <c r="T171" i="1"/>
  <c r="N153" i="1"/>
  <c r="Z155" i="1"/>
  <c r="L153" i="1"/>
  <c r="V153" i="1"/>
  <c r="AA156" i="1"/>
  <c r="U154" i="1"/>
  <c r="L154" i="1"/>
  <c r="AA154" i="1"/>
  <c r="M154" i="1"/>
  <c r="Q154" i="1" s="1"/>
  <c r="V155" i="1"/>
  <c r="AA167" i="1"/>
  <c r="Z159" i="1"/>
  <c r="N156" i="1"/>
  <c r="V156" i="1"/>
  <c r="AC159" i="1"/>
  <c r="AB169" i="1"/>
  <c r="AJ169" i="1"/>
  <c r="AC170" i="1"/>
  <c r="AA171" i="1"/>
  <c r="N161" i="1"/>
  <c r="Q161" i="1" s="1"/>
  <c r="R161" i="1" s="1"/>
  <c r="AA163" i="1"/>
  <c r="N166" i="1"/>
  <c r="AA168" i="1"/>
  <c r="N170" i="1"/>
  <c r="AA172" i="1"/>
  <c r="T163" i="1"/>
  <c r="T168" i="1"/>
  <c r="T172" i="1"/>
  <c r="AA159" i="1"/>
  <c r="L163" i="1"/>
  <c r="U163" i="1"/>
  <c r="AA165" i="1"/>
  <c r="L168" i="1"/>
  <c r="U168" i="1"/>
  <c r="AA169" i="1"/>
  <c r="L172" i="1"/>
  <c r="U172" i="1"/>
  <c r="AA173" i="1"/>
  <c r="T159" i="1"/>
  <c r="M163" i="1"/>
  <c r="V163" i="1"/>
  <c r="T165" i="1"/>
  <c r="M168" i="1"/>
  <c r="Q168" i="1" s="1"/>
  <c r="V168" i="1"/>
  <c r="T169" i="1"/>
  <c r="M172" i="1"/>
  <c r="V172" i="1"/>
  <c r="T173" i="1"/>
  <c r="M165" i="1"/>
  <c r="M169" i="1"/>
  <c r="M173" i="1"/>
  <c r="Q173" i="1" s="1"/>
  <c r="R173" i="1" s="1"/>
  <c r="T151" i="1"/>
  <c r="L151" i="1"/>
  <c r="U151" i="1"/>
  <c r="N151" i="1"/>
  <c r="Q151" i="1" s="1"/>
  <c r="T150" i="1"/>
  <c r="L150" i="1"/>
  <c r="U150" i="1"/>
  <c r="T149" i="1"/>
  <c r="L149" i="1"/>
  <c r="U149" i="1"/>
  <c r="N149" i="1"/>
  <c r="T146" i="1"/>
  <c r="L146" i="1"/>
  <c r="U146" i="1"/>
  <c r="U145" i="1"/>
  <c r="N145" i="1"/>
  <c r="AA145" i="1"/>
  <c r="T145" i="1"/>
  <c r="L145" i="1"/>
  <c r="M145" i="1"/>
  <c r="T143" i="1"/>
  <c r="L143" i="1"/>
  <c r="U143" i="1"/>
  <c r="T141" i="1"/>
  <c r="L141" i="1"/>
  <c r="U141" i="1"/>
  <c r="T140" i="1"/>
  <c r="L140" i="1"/>
  <c r="U140" i="1"/>
  <c r="M140" i="1"/>
  <c r="Q140" i="1" s="1"/>
  <c r="V140" i="1"/>
  <c r="K138" i="1"/>
  <c r="I138" i="1"/>
  <c r="J138" i="1" s="1"/>
  <c r="AD212" i="1" l="1"/>
  <c r="AL211" i="1"/>
  <c r="AE211" i="1"/>
  <c r="AD210" i="1"/>
  <c r="Q196" i="1"/>
  <c r="Q159" i="1"/>
  <c r="R159" i="1" s="1"/>
  <c r="Q183" i="1"/>
  <c r="Q182" i="1"/>
  <c r="R182" i="1" s="1"/>
  <c r="Z180" i="1"/>
  <c r="AB184" i="1"/>
  <c r="S196" i="1"/>
  <c r="Q155" i="1"/>
  <c r="R155" i="1" s="1"/>
  <c r="Q192" i="1"/>
  <c r="R192" i="1" s="1"/>
  <c r="Q163" i="1"/>
  <c r="AC165" i="1"/>
  <c r="AJ184" i="1"/>
  <c r="Q158" i="1"/>
  <c r="AC166" i="1"/>
  <c r="Z166" i="1"/>
  <c r="Q162" i="1"/>
  <c r="R162" i="1" s="1"/>
  <c r="R184" i="1"/>
  <c r="Z184" i="1"/>
  <c r="AJ166" i="1"/>
  <c r="Z196" i="1"/>
  <c r="AD196" i="1" s="1"/>
  <c r="Q149" i="1"/>
  <c r="AB196" i="1"/>
  <c r="AJ156" i="1"/>
  <c r="AC156" i="1"/>
  <c r="AC180" i="1"/>
  <c r="AB156" i="1"/>
  <c r="S180" i="1"/>
  <c r="R196" i="1"/>
  <c r="Q170" i="1"/>
  <c r="R170" i="1" s="1"/>
  <c r="AJ196" i="1"/>
  <c r="AJ173" i="1"/>
  <c r="Q166" i="1"/>
  <c r="R166" i="1" s="1"/>
  <c r="AC173" i="1"/>
  <c r="AB173" i="1"/>
  <c r="AC174" i="1"/>
  <c r="Z174" i="1"/>
  <c r="Q181" i="1"/>
  <c r="Q174" i="1"/>
  <c r="R174" i="1" s="1"/>
  <c r="Q146" i="1"/>
  <c r="R146" i="1" s="1"/>
  <c r="Q157" i="1"/>
  <c r="R157" i="1" s="1"/>
  <c r="S174" i="1"/>
  <c r="AJ188" i="1"/>
  <c r="Q198" i="1"/>
  <c r="R198" i="1" s="1"/>
  <c r="Q194" i="1"/>
  <c r="R194" i="1" s="1"/>
  <c r="Q190" i="1"/>
  <c r="Q143" i="1"/>
  <c r="R143" i="1" s="1"/>
  <c r="Z165" i="1"/>
  <c r="AD165" i="1" s="1"/>
  <c r="Q177" i="1"/>
  <c r="R177" i="1" s="1"/>
  <c r="R180" i="1"/>
  <c r="AJ180" i="1"/>
  <c r="Q169" i="1"/>
  <c r="AD173" i="1"/>
  <c r="AL173" i="1" s="1"/>
  <c r="S165" i="1"/>
  <c r="Q185" i="1"/>
  <c r="R185" i="1" s="1"/>
  <c r="Q165" i="1"/>
  <c r="R165" i="1" s="1"/>
  <c r="AJ165" i="1"/>
  <c r="Q179" i="1"/>
  <c r="AD159" i="1"/>
  <c r="AL159" i="1" s="1"/>
  <c r="R169" i="1"/>
  <c r="Z169" i="1"/>
  <c r="AD169" i="1" s="1"/>
  <c r="Q153" i="1"/>
  <c r="R153" i="1" s="1"/>
  <c r="Q172" i="1"/>
  <c r="S169" i="1"/>
  <c r="AD166" i="1"/>
  <c r="AL166" i="1" s="1"/>
  <c r="AB192" i="1"/>
  <c r="AD192" i="1" s="1"/>
  <c r="AL192" i="1" s="1"/>
  <c r="Z208" i="1"/>
  <c r="S208" i="1"/>
  <c r="AC208" i="1"/>
  <c r="AB208" i="1"/>
  <c r="AJ208" i="1"/>
  <c r="Q208" i="1"/>
  <c r="R208" i="1" s="1"/>
  <c r="Q207" i="1"/>
  <c r="R207" i="1" s="1"/>
  <c r="Z207" i="1"/>
  <c r="S207" i="1"/>
  <c r="AC207" i="1"/>
  <c r="AB207" i="1"/>
  <c r="AJ207" i="1"/>
  <c r="AJ205" i="1"/>
  <c r="S205" i="1"/>
  <c r="R205" i="1"/>
  <c r="Z205" i="1"/>
  <c r="AC205" i="1"/>
  <c r="AB205" i="1"/>
  <c r="AJ203" i="1"/>
  <c r="S203" i="1"/>
  <c r="Z203" i="1"/>
  <c r="AB203" i="1"/>
  <c r="AC203" i="1"/>
  <c r="Q203" i="1"/>
  <c r="R203" i="1" s="1"/>
  <c r="AC200" i="1"/>
  <c r="AB200" i="1"/>
  <c r="AJ200" i="1"/>
  <c r="S200" i="1"/>
  <c r="Z200" i="1"/>
  <c r="R200" i="1"/>
  <c r="Q201" i="1"/>
  <c r="R201" i="1" s="1"/>
  <c r="AJ201" i="1"/>
  <c r="S201" i="1"/>
  <c r="Z201" i="1"/>
  <c r="AC201" i="1"/>
  <c r="AB201" i="1"/>
  <c r="AC195" i="1"/>
  <c r="AB195" i="1"/>
  <c r="Z195" i="1"/>
  <c r="R195" i="1"/>
  <c r="AJ195" i="1"/>
  <c r="S195" i="1"/>
  <c r="AC189" i="1"/>
  <c r="AB189" i="1"/>
  <c r="AJ189" i="1"/>
  <c r="S189" i="1"/>
  <c r="Z189" i="1"/>
  <c r="Q193" i="1"/>
  <c r="R193" i="1" s="1"/>
  <c r="AJ190" i="1"/>
  <c r="S190" i="1"/>
  <c r="Z190" i="1"/>
  <c r="R190" i="1"/>
  <c r="AC190" i="1"/>
  <c r="AB190" i="1"/>
  <c r="AC193" i="1"/>
  <c r="AB193" i="1"/>
  <c r="AJ193" i="1"/>
  <c r="S193" i="1"/>
  <c r="Z193" i="1"/>
  <c r="AC191" i="1"/>
  <c r="AB191" i="1"/>
  <c r="AJ191" i="1"/>
  <c r="S191" i="1"/>
  <c r="Z191" i="1"/>
  <c r="R191" i="1"/>
  <c r="AD188" i="1"/>
  <c r="Q189" i="1"/>
  <c r="R189" i="1" s="1"/>
  <c r="AJ194" i="1"/>
  <c r="S194" i="1"/>
  <c r="Z194" i="1"/>
  <c r="AB194" i="1"/>
  <c r="AC194" i="1"/>
  <c r="AJ198" i="1"/>
  <c r="S198" i="1"/>
  <c r="Z198" i="1"/>
  <c r="AB198" i="1"/>
  <c r="AC198" i="1"/>
  <c r="AC197" i="1"/>
  <c r="AB197" i="1"/>
  <c r="AJ197" i="1"/>
  <c r="S197" i="1"/>
  <c r="Z197" i="1"/>
  <c r="R197" i="1"/>
  <c r="AC179" i="1"/>
  <c r="AB179" i="1"/>
  <c r="AJ179" i="1"/>
  <c r="S179" i="1"/>
  <c r="Z179" i="1"/>
  <c r="R179" i="1"/>
  <c r="AJ186" i="1"/>
  <c r="S186" i="1"/>
  <c r="Z186" i="1"/>
  <c r="R186" i="1"/>
  <c r="AC186" i="1"/>
  <c r="AB186" i="1"/>
  <c r="AC185" i="1"/>
  <c r="AB185" i="1"/>
  <c r="AJ185" i="1"/>
  <c r="Z185" i="1"/>
  <c r="S185" i="1"/>
  <c r="AD184" i="1"/>
  <c r="AD180" i="1"/>
  <c r="AC181" i="1"/>
  <c r="AB181" i="1"/>
  <c r="Z181" i="1"/>
  <c r="R181" i="1"/>
  <c r="AJ181" i="1"/>
  <c r="S181" i="1"/>
  <c r="AC183" i="1"/>
  <c r="AB183" i="1"/>
  <c r="AJ183" i="1"/>
  <c r="S183" i="1"/>
  <c r="Z183" i="1"/>
  <c r="R183" i="1"/>
  <c r="AJ182" i="1"/>
  <c r="S182" i="1"/>
  <c r="Z182" i="1"/>
  <c r="AC182" i="1"/>
  <c r="AB182" i="1"/>
  <c r="AJ177" i="1"/>
  <c r="S177" i="1"/>
  <c r="Z177" i="1"/>
  <c r="AC177" i="1"/>
  <c r="AB177" i="1"/>
  <c r="AB176" i="1"/>
  <c r="AJ176" i="1"/>
  <c r="AC176" i="1"/>
  <c r="S176" i="1"/>
  <c r="Z176" i="1"/>
  <c r="R176" i="1"/>
  <c r="AD170" i="1"/>
  <c r="AC172" i="1"/>
  <c r="AB172" i="1"/>
  <c r="AJ172" i="1"/>
  <c r="S172" i="1"/>
  <c r="Z172" i="1"/>
  <c r="R172" i="1"/>
  <c r="Q167" i="1"/>
  <c r="R167" i="1" s="1"/>
  <c r="Z175" i="1"/>
  <c r="AC175" i="1"/>
  <c r="AJ175" i="1"/>
  <c r="S175" i="1"/>
  <c r="AB175" i="1"/>
  <c r="Q152" i="1"/>
  <c r="R152" i="1" s="1"/>
  <c r="Q171" i="1"/>
  <c r="R171" i="1" s="1"/>
  <c r="AC154" i="1"/>
  <c r="AJ154" i="1"/>
  <c r="S154" i="1"/>
  <c r="Z154" i="1"/>
  <c r="AB154" i="1"/>
  <c r="R154" i="1"/>
  <c r="AC152" i="1"/>
  <c r="S152" i="1"/>
  <c r="AJ152" i="1"/>
  <c r="AB152" i="1"/>
  <c r="Z152" i="1"/>
  <c r="AD152" i="1" s="1"/>
  <c r="AC153" i="1"/>
  <c r="Z153" i="1"/>
  <c r="AJ153" i="1"/>
  <c r="AB153" i="1"/>
  <c r="S153" i="1"/>
  <c r="AC158" i="1"/>
  <c r="AJ158" i="1"/>
  <c r="S158" i="1"/>
  <c r="AB158" i="1"/>
  <c r="R158" i="1"/>
  <c r="Z158" i="1"/>
  <c r="AD155" i="1"/>
  <c r="Q175" i="1"/>
  <c r="R175" i="1" s="1"/>
  <c r="Z162" i="1"/>
  <c r="AC162" i="1"/>
  <c r="AJ162" i="1"/>
  <c r="S162" i="1"/>
  <c r="AB162" i="1"/>
  <c r="AC168" i="1"/>
  <c r="AB168" i="1"/>
  <c r="AJ168" i="1"/>
  <c r="S168" i="1"/>
  <c r="Z168" i="1"/>
  <c r="R168" i="1"/>
  <c r="Q156" i="1"/>
  <c r="R156" i="1" s="1"/>
  <c r="AC163" i="1"/>
  <c r="AB163" i="1"/>
  <c r="AJ163" i="1"/>
  <c r="S163" i="1"/>
  <c r="Z163" i="1"/>
  <c r="R163" i="1"/>
  <c r="Z167" i="1"/>
  <c r="AC167" i="1"/>
  <c r="AB167" i="1"/>
  <c r="AJ167" i="1"/>
  <c r="S167" i="1"/>
  <c r="AC157" i="1"/>
  <c r="S157" i="1"/>
  <c r="AJ157" i="1"/>
  <c r="AB157" i="1"/>
  <c r="Z157" i="1"/>
  <c r="Z171" i="1"/>
  <c r="AC171" i="1"/>
  <c r="AJ171" i="1"/>
  <c r="S171" i="1"/>
  <c r="AB171" i="1"/>
  <c r="AD161" i="1"/>
  <c r="AJ151" i="1"/>
  <c r="S151" i="1"/>
  <c r="Z151" i="1"/>
  <c r="R151" i="1"/>
  <c r="AC151" i="1"/>
  <c r="AB151" i="1"/>
  <c r="AC150" i="1"/>
  <c r="AB150" i="1"/>
  <c r="AJ150" i="1"/>
  <c r="S150" i="1"/>
  <c r="Z150" i="1"/>
  <c r="R150" i="1"/>
  <c r="AC149" i="1"/>
  <c r="AB149" i="1"/>
  <c r="AJ149" i="1"/>
  <c r="S149" i="1"/>
  <c r="Z149" i="1"/>
  <c r="R149" i="1"/>
  <c r="AC146" i="1"/>
  <c r="AB146" i="1"/>
  <c r="AJ146" i="1"/>
  <c r="S146" i="1"/>
  <c r="Z146" i="1"/>
  <c r="Z145" i="1"/>
  <c r="AC145" i="1"/>
  <c r="AJ145" i="1"/>
  <c r="S145" i="1"/>
  <c r="AB145" i="1"/>
  <c r="Q145" i="1"/>
  <c r="R145" i="1" s="1"/>
  <c r="AC143" i="1"/>
  <c r="AB143" i="1"/>
  <c r="AJ143" i="1"/>
  <c r="S143" i="1"/>
  <c r="Z143" i="1"/>
  <c r="AC141" i="1"/>
  <c r="AB141" i="1"/>
  <c r="AJ141" i="1"/>
  <c r="S141" i="1"/>
  <c r="Z141" i="1"/>
  <c r="R141" i="1"/>
  <c r="S140" i="1"/>
  <c r="R140" i="1"/>
  <c r="AC140" i="1"/>
  <c r="AB140" i="1"/>
  <c r="AJ140" i="1"/>
  <c r="Z140" i="1"/>
  <c r="N138" i="1"/>
  <c r="V138" i="1"/>
  <c r="M138" i="1"/>
  <c r="U138" i="1"/>
  <c r="L138" i="1"/>
  <c r="T138" i="1"/>
  <c r="AA138" i="1"/>
  <c r="AL212" i="1" l="1"/>
  <c r="AE212" i="1"/>
  <c r="AI211" i="1"/>
  <c r="AM211" i="1"/>
  <c r="AL210" i="1"/>
  <c r="AE210" i="1"/>
  <c r="AD174" i="1"/>
  <c r="AL174" i="1" s="1"/>
  <c r="AD156" i="1"/>
  <c r="AD168" i="1"/>
  <c r="AD151" i="1"/>
  <c r="AL151" i="1" s="1"/>
  <c r="AD183" i="1"/>
  <c r="AL183" i="1" s="1"/>
  <c r="AD181" i="1"/>
  <c r="AL181" i="1" s="1"/>
  <c r="AD201" i="1"/>
  <c r="AL201" i="1" s="1"/>
  <c r="AD203" i="1"/>
  <c r="AL203" i="1" s="1"/>
  <c r="AD207" i="1"/>
  <c r="AL207" i="1" s="1"/>
  <c r="AD208" i="1"/>
  <c r="AL208" i="1" s="1"/>
  <c r="AD158" i="1"/>
  <c r="AL158" i="1" s="1"/>
  <c r="AD171" i="1"/>
  <c r="AL171" i="1" s="1"/>
  <c r="AD163" i="1"/>
  <c r="AD172" i="1"/>
  <c r="AD191" i="1"/>
  <c r="AL191" i="1" s="1"/>
  <c r="AD193" i="1"/>
  <c r="AL193" i="1" s="1"/>
  <c r="AD185" i="1"/>
  <c r="AL185" i="1" s="1"/>
  <c r="AD205" i="1"/>
  <c r="AD200" i="1"/>
  <c r="AD190" i="1"/>
  <c r="AD197" i="1"/>
  <c r="AD198" i="1"/>
  <c r="AL188" i="1"/>
  <c r="AD194" i="1"/>
  <c r="AL196" i="1"/>
  <c r="AD189" i="1"/>
  <c r="AD195" i="1"/>
  <c r="AL180" i="1"/>
  <c r="AD179" i="1"/>
  <c r="AD186" i="1"/>
  <c r="AD182" i="1"/>
  <c r="AL184" i="1"/>
  <c r="AD177" i="1"/>
  <c r="AD176" i="1"/>
  <c r="AL155" i="1"/>
  <c r="AL163" i="1"/>
  <c r="AD153" i="1"/>
  <c r="AL168" i="1"/>
  <c r="AD157" i="1"/>
  <c r="AD162" i="1"/>
  <c r="AL161" i="1"/>
  <c r="AD154" i="1"/>
  <c r="AD167" i="1"/>
  <c r="AL169" i="1"/>
  <c r="AL152" i="1"/>
  <c r="AL156" i="1"/>
  <c r="AL165" i="1"/>
  <c r="AD175" i="1"/>
  <c r="AL170" i="1"/>
  <c r="AD150" i="1"/>
  <c r="AD149" i="1"/>
  <c r="AD146" i="1"/>
  <c r="AD145" i="1"/>
  <c r="AD143" i="1"/>
  <c r="AD141" i="1"/>
  <c r="AD140" i="1"/>
  <c r="S138" i="1"/>
  <c r="Z138" i="1"/>
  <c r="AC138" i="1"/>
  <c r="AB138" i="1"/>
  <c r="AJ138" i="1"/>
  <c r="Q138" i="1"/>
  <c r="R138" i="1" s="1"/>
  <c r="A90" i="1"/>
  <c r="A91" i="1" s="1"/>
  <c r="A92" i="1" s="1"/>
  <c r="A93" i="1" s="1"/>
  <c r="A94" i="1" s="1"/>
  <c r="A95" i="1" s="1"/>
  <c r="A96" i="1" s="1"/>
  <c r="A97" i="1" s="1"/>
  <c r="A98" i="1" s="1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15" i="1"/>
  <c r="A16" i="1" s="1"/>
  <c r="A17" i="1" s="1"/>
  <c r="A18" i="1" s="1"/>
  <c r="A19" i="1" s="1"/>
  <c r="A20" i="1" s="1"/>
  <c r="A21" i="1" s="1"/>
  <c r="A22" i="1" s="1"/>
  <c r="A23" i="1" s="1"/>
  <c r="B181" i="2"/>
  <c r="B180" i="2"/>
  <c r="B179" i="2"/>
  <c r="B178" i="2"/>
  <c r="B177" i="2"/>
  <c r="B169" i="2"/>
  <c r="AG168" i="2"/>
  <c r="B168" i="2"/>
  <c r="AG167" i="2" s="1"/>
  <c r="B167" i="2"/>
  <c r="AG166" i="2" s="1"/>
  <c r="B166" i="2"/>
  <c r="AG165" i="2" s="1"/>
  <c r="B165" i="2"/>
  <c r="AG164" i="2"/>
  <c r="B164" i="2"/>
  <c r="AF142" i="2"/>
  <c r="AE142" i="2"/>
  <c r="V142" i="2"/>
  <c r="G142" i="2"/>
  <c r="J142" i="2" s="1"/>
  <c r="AF141" i="2"/>
  <c r="AE141" i="2"/>
  <c r="G141" i="2"/>
  <c r="AF140" i="2"/>
  <c r="AE140" i="2"/>
  <c r="G140" i="2"/>
  <c r="AE139" i="2"/>
  <c r="AF138" i="2"/>
  <c r="AE138" i="2"/>
  <c r="I138" i="2"/>
  <c r="H138" i="2"/>
  <c r="G138" i="2"/>
  <c r="AE136" i="2"/>
  <c r="AF135" i="2"/>
  <c r="AE135" i="2"/>
  <c r="Z135" i="2"/>
  <c r="W135" i="2"/>
  <c r="V135" i="2"/>
  <c r="O135" i="2"/>
  <c r="M135" i="2"/>
  <c r="J135" i="2"/>
  <c r="G135" i="2"/>
  <c r="H135" i="2" s="1"/>
  <c r="I135" i="2" s="1"/>
  <c r="K135" i="2" s="1"/>
  <c r="AE134" i="2"/>
  <c r="AF133" i="2"/>
  <c r="AE133" i="2"/>
  <c r="V133" i="2"/>
  <c r="I133" i="2"/>
  <c r="H133" i="2"/>
  <c r="G133" i="2"/>
  <c r="AF131" i="2"/>
  <c r="AE131" i="2"/>
  <c r="W131" i="2"/>
  <c r="O131" i="2"/>
  <c r="L131" i="2"/>
  <c r="J131" i="2"/>
  <c r="G131" i="2"/>
  <c r="V131" i="2" s="1"/>
  <c r="AF130" i="2"/>
  <c r="AE130" i="2"/>
  <c r="O130" i="2"/>
  <c r="G130" i="2"/>
  <c r="AF129" i="2"/>
  <c r="AF128" i="2"/>
  <c r="AE128" i="2"/>
  <c r="T128" i="2"/>
  <c r="S128" i="2"/>
  <c r="J128" i="2"/>
  <c r="G128" i="2"/>
  <c r="V128" i="2" s="1"/>
  <c r="AE127" i="2"/>
  <c r="AF126" i="2"/>
  <c r="AE126" i="2"/>
  <c r="G126" i="2"/>
  <c r="AE125" i="2"/>
  <c r="AF125" i="2" s="1"/>
  <c r="G125" i="2"/>
  <c r="AF124" i="2"/>
  <c r="AE124" i="2"/>
  <c r="G124" i="2" s="1"/>
  <c r="H124" i="2" s="1"/>
  <c r="I124" i="2" s="1"/>
  <c r="W124" i="2"/>
  <c r="V124" i="2"/>
  <c r="O124" i="2"/>
  <c r="M124" i="2"/>
  <c r="J124" i="2"/>
  <c r="Z124" i="2" s="1"/>
  <c r="AE121" i="2"/>
  <c r="AF120" i="2"/>
  <c r="AE120" i="2"/>
  <c r="G120" i="2"/>
  <c r="AF119" i="2"/>
  <c r="AE119" i="2"/>
  <c r="G119" i="2" s="1"/>
  <c r="V119" i="2"/>
  <c r="O119" i="2"/>
  <c r="AF118" i="2"/>
  <c r="AE118" i="2"/>
  <c r="G118" i="2"/>
  <c r="AF117" i="2"/>
  <c r="AE117" i="2"/>
  <c r="Z117" i="2"/>
  <c r="J117" i="2"/>
  <c r="H117" i="2"/>
  <c r="I117" i="2" s="1"/>
  <c r="G117" i="2"/>
  <c r="AF116" i="2"/>
  <c r="AE116" i="2"/>
  <c r="V116" i="2"/>
  <c r="U116" i="2"/>
  <c r="T116" i="2"/>
  <c r="S116" i="2"/>
  <c r="M116" i="2"/>
  <c r="L116" i="2"/>
  <c r="K116" i="2"/>
  <c r="AA116" i="2" s="1"/>
  <c r="J116" i="2"/>
  <c r="G116" i="2"/>
  <c r="H116" i="2" s="1"/>
  <c r="I116" i="2" s="1"/>
  <c r="AF115" i="2"/>
  <c r="AE115" i="2"/>
  <c r="H115" i="2"/>
  <c r="I115" i="2" s="1"/>
  <c r="G115" i="2"/>
  <c r="AE114" i="2"/>
  <c r="AF114" i="2" s="1"/>
  <c r="V114" i="2"/>
  <c r="K114" i="2"/>
  <c r="J114" i="2"/>
  <c r="H114" i="2"/>
  <c r="I114" i="2" s="1"/>
  <c r="G114" i="2"/>
  <c r="O114" i="2" s="1"/>
  <c r="AE113" i="2"/>
  <c r="AF111" i="2"/>
  <c r="AE111" i="2"/>
  <c r="G111" i="2"/>
  <c r="AE110" i="2"/>
  <c r="AF110" i="2" s="1"/>
  <c r="AA110" i="2"/>
  <c r="Z110" i="2"/>
  <c r="M110" i="2"/>
  <c r="L110" i="2"/>
  <c r="K110" i="2"/>
  <c r="J110" i="2"/>
  <c r="H110" i="2"/>
  <c r="I110" i="2" s="1"/>
  <c r="G110" i="2"/>
  <c r="AE109" i="2"/>
  <c r="AF109" i="2" s="1"/>
  <c r="Y109" i="2"/>
  <c r="W109" i="2"/>
  <c r="O109" i="2"/>
  <c r="M109" i="2"/>
  <c r="H109" i="2"/>
  <c r="I109" i="2" s="1"/>
  <c r="K109" i="2" s="1"/>
  <c r="G109" i="2"/>
  <c r="J109" i="2" s="1"/>
  <c r="AE108" i="2"/>
  <c r="AE107" i="2"/>
  <c r="AE104" i="2"/>
  <c r="AF103" i="2"/>
  <c r="AE103" i="2"/>
  <c r="Z103" i="2"/>
  <c r="L103" i="2"/>
  <c r="J103" i="2"/>
  <c r="G103" i="2"/>
  <c r="AF102" i="2"/>
  <c r="AE102" i="2"/>
  <c r="G102" i="2"/>
  <c r="AF101" i="2"/>
  <c r="AE101" i="2"/>
  <c r="V101" i="2"/>
  <c r="G101" i="2"/>
  <c r="AF100" i="2"/>
  <c r="AE100" i="2"/>
  <c r="V100" i="2"/>
  <c r="S100" i="2"/>
  <c r="J100" i="2"/>
  <c r="H100" i="2"/>
  <c r="I100" i="2" s="1"/>
  <c r="G100" i="2"/>
  <c r="O100" i="2" s="1"/>
  <c r="AE98" i="2"/>
  <c r="AF98" i="2" s="1"/>
  <c r="G98" i="2"/>
  <c r="AE97" i="2"/>
  <c r="AF97" i="2" s="1"/>
  <c r="AF96" i="2"/>
  <c r="AE96" i="2"/>
  <c r="G96" i="2"/>
  <c r="AE95" i="2"/>
  <c r="AF95" i="2" s="1"/>
  <c r="V95" i="2"/>
  <c r="L95" i="2"/>
  <c r="J95" i="2"/>
  <c r="U95" i="2" s="1"/>
  <c r="I95" i="2"/>
  <c r="H95" i="2"/>
  <c r="G95" i="2"/>
  <c r="O95" i="2" s="1"/>
  <c r="AE94" i="2"/>
  <c r="AF93" i="2"/>
  <c r="AE93" i="2"/>
  <c r="G93" i="2"/>
  <c r="AE92" i="2"/>
  <c r="AF92" i="2" s="1"/>
  <c r="AE91" i="2"/>
  <c r="G91" i="2" s="1"/>
  <c r="AF90" i="2"/>
  <c r="AE90" i="2"/>
  <c r="Z90" i="2"/>
  <c r="S90" i="2"/>
  <c r="K90" i="2"/>
  <c r="J90" i="2"/>
  <c r="T90" i="2" s="1"/>
  <c r="H90" i="2"/>
  <c r="I90" i="2" s="1"/>
  <c r="G90" i="2"/>
  <c r="AF89" i="2"/>
  <c r="AE89" i="2"/>
  <c r="G89" i="2" s="1"/>
  <c r="O89" i="2" s="1"/>
  <c r="V89" i="2"/>
  <c r="AE87" i="2"/>
  <c r="AF87" i="2" s="1"/>
  <c r="O87" i="2"/>
  <c r="H87" i="2"/>
  <c r="I87" i="2" s="1"/>
  <c r="G87" i="2"/>
  <c r="V87" i="2" s="1"/>
  <c r="AF86" i="2"/>
  <c r="AE86" i="2"/>
  <c r="AB86" i="2"/>
  <c r="T86" i="2"/>
  <c r="K86" i="2"/>
  <c r="J86" i="2"/>
  <c r="W86" i="2" s="1"/>
  <c r="H86" i="2"/>
  <c r="I86" i="2" s="1"/>
  <c r="G86" i="2"/>
  <c r="O86" i="2" s="1"/>
  <c r="AE85" i="2"/>
  <c r="AE84" i="2"/>
  <c r="AF84" i="2" s="1"/>
  <c r="O84" i="2"/>
  <c r="H84" i="2"/>
  <c r="I84" i="2" s="1"/>
  <c r="G84" i="2"/>
  <c r="AI83" i="2"/>
  <c r="AE83" i="2"/>
  <c r="AF83" i="2" s="1"/>
  <c r="V83" i="2"/>
  <c r="U83" i="2"/>
  <c r="T83" i="2"/>
  <c r="K83" i="2"/>
  <c r="J83" i="2"/>
  <c r="I83" i="2"/>
  <c r="H83" i="2"/>
  <c r="G83" i="2"/>
  <c r="O83" i="2" s="1"/>
  <c r="AF82" i="2"/>
  <c r="AE82" i="2"/>
  <c r="G82" i="2" s="1"/>
  <c r="AF81" i="2"/>
  <c r="AE81" i="2"/>
  <c r="H81" i="2"/>
  <c r="I81" i="2" s="1"/>
  <c r="G81" i="2"/>
  <c r="AE80" i="2"/>
  <c r="AF80" i="2" s="1"/>
  <c r="AF79" i="2"/>
  <c r="AE79" i="2"/>
  <c r="G79" i="2"/>
  <c r="AF78" i="2"/>
  <c r="AE78" i="2"/>
  <c r="T78" i="2"/>
  <c r="S78" i="2"/>
  <c r="J78" i="2"/>
  <c r="Z78" i="2" s="1"/>
  <c r="H78" i="2"/>
  <c r="I78" i="2" s="1"/>
  <c r="G78" i="2"/>
  <c r="O78" i="2" s="1"/>
  <c r="AE77" i="2"/>
  <c r="AE76" i="2"/>
  <c r="AF76" i="2" s="1"/>
  <c r="G76" i="2"/>
  <c r="AE75" i="2"/>
  <c r="AF75" i="2" s="1"/>
  <c r="V75" i="2"/>
  <c r="U75" i="2"/>
  <c r="T75" i="2"/>
  <c r="S75" i="2"/>
  <c r="L75" i="2"/>
  <c r="J75" i="2"/>
  <c r="I75" i="2"/>
  <c r="H75" i="2"/>
  <c r="G75" i="2"/>
  <c r="O75" i="2" s="1"/>
  <c r="AF74" i="2"/>
  <c r="AE74" i="2"/>
  <c r="V74" i="2"/>
  <c r="G74" i="2"/>
  <c r="AF73" i="2"/>
  <c r="AE73" i="2"/>
  <c r="Z73" i="2"/>
  <c r="J73" i="2"/>
  <c r="G73" i="2"/>
  <c r="AE72" i="2"/>
  <c r="AF72" i="2" s="1"/>
  <c r="V72" i="2"/>
  <c r="U72" i="2"/>
  <c r="T72" i="2"/>
  <c r="S72" i="2"/>
  <c r="M72" i="2"/>
  <c r="L72" i="2"/>
  <c r="J72" i="2"/>
  <c r="G72" i="2"/>
  <c r="H72" i="2" s="1"/>
  <c r="I72" i="2" s="1"/>
  <c r="K72" i="2" s="1"/>
  <c r="AF69" i="2"/>
  <c r="AE69" i="2"/>
  <c r="W69" i="2"/>
  <c r="V69" i="2"/>
  <c r="M69" i="2"/>
  <c r="H69" i="2"/>
  <c r="I69" i="2" s="1"/>
  <c r="G69" i="2"/>
  <c r="J69" i="2" s="1"/>
  <c r="AF67" i="2"/>
  <c r="AE67" i="2"/>
  <c r="J67" i="2"/>
  <c r="H67" i="2"/>
  <c r="I67" i="2" s="1"/>
  <c r="G67" i="2"/>
  <c r="O67" i="2" s="1"/>
  <c r="AE66" i="2"/>
  <c r="AE65" i="2"/>
  <c r="AF65" i="2" s="1"/>
  <c r="AE63" i="2"/>
  <c r="AF63" i="2" s="1"/>
  <c r="J63" i="2"/>
  <c r="Z63" i="2" s="1"/>
  <c r="G63" i="2"/>
  <c r="O63" i="2" s="1"/>
  <c r="AE62" i="2"/>
  <c r="G62" i="2" s="1"/>
  <c r="V62" i="2"/>
  <c r="AF61" i="2"/>
  <c r="AE61" i="2"/>
  <c r="G61" i="2"/>
  <c r="AE60" i="2"/>
  <c r="AF60" i="2" s="1"/>
  <c r="V60" i="2"/>
  <c r="S60" i="2"/>
  <c r="M60" i="2"/>
  <c r="L60" i="2"/>
  <c r="J60" i="2"/>
  <c r="G60" i="2"/>
  <c r="H60" i="2" s="1"/>
  <c r="I60" i="2" s="1"/>
  <c r="AF59" i="2"/>
  <c r="AE59" i="2"/>
  <c r="G59" i="2" s="1"/>
  <c r="O59" i="2"/>
  <c r="AE58" i="2"/>
  <c r="AF58" i="2" s="1"/>
  <c r="J58" i="2"/>
  <c r="Z58" i="2" s="1"/>
  <c r="I58" i="2"/>
  <c r="H58" i="2"/>
  <c r="G58" i="2"/>
  <c r="O58" i="2" s="1"/>
  <c r="AE57" i="2"/>
  <c r="AE56" i="2"/>
  <c r="G56" i="2" s="1"/>
  <c r="O56" i="2"/>
  <c r="H56" i="2"/>
  <c r="I56" i="2" s="1"/>
  <c r="AE55" i="2"/>
  <c r="AF55" i="2" s="1"/>
  <c r="O55" i="2"/>
  <c r="J55" i="2"/>
  <c r="Z55" i="2" s="1"/>
  <c r="G55" i="2"/>
  <c r="V55" i="2" s="1"/>
  <c r="AE54" i="2"/>
  <c r="AF53" i="2"/>
  <c r="AE53" i="2"/>
  <c r="U53" i="2"/>
  <c r="J53" i="2"/>
  <c r="Z53" i="2" s="1"/>
  <c r="H53" i="2"/>
  <c r="I53" i="2" s="1"/>
  <c r="G53" i="2"/>
  <c r="AF52" i="2"/>
  <c r="AE52" i="2"/>
  <c r="G52" i="2"/>
  <c r="H52" i="2" s="1"/>
  <c r="I52" i="2" s="1"/>
  <c r="AE49" i="2"/>
  <c r="G49" i="2" s="1"/>
  <c r="AE48" i="2"/>
  <c r="AF48" i="2" s="1"/>
  <c r="V48" i="2"/>
  <c r="T48" i="2"/>
  <c r="S48" i="2"/>
  <c r="J48" i="2"/>
  <c r="W48" i="2" s="1"/>
  <c r="H48" i="2"/>
  <c r="I48" i="2" s="1"/>
  <c r="G48" i="2"/>
  <c r="O48" i="2" s="1"/>
  <c r="AF47" i="2"/>
  <c r="AE47" i="2"/>
  <c r="G47" i="2" s="1"/>
  <c r="AF46" i="2"/>
  <c r="AE46" i="2"/>
  <c r="O46" i="2"/>
  <c r="G46" i="2"/>
  <c r="V46" i="2" s="1"/>
  <c r="AE45" i="2"/>
  <c r="AE44" i="2"/>
  <c r="AF44" i="2" s="1"/>
  <c r="AF43" i="2"/>
  <c r="AE43" i="2"/>
  <c r="L43" i="2"/>
  <c r="G43" i="2"/>
  <c r="J43" i="2" s="1"/>
  <c r="AE42" i="2"/>
  <c r="AF42" i="2" s="1"/>
  <c r="O42" i="2"/>
  <c r="G42" i="2"/>
  <c r="H42" i="2" s="1"/>
  <c r="I42" i="2" s="1"/>
  <c r="AE41" i="2"/>
  <c r="AE40" i="2"/>
  <c r="AF40" i="2" s="1"/>
  <c r="Z40" i="2"/>
  <c r="V40" i="2"/>
  <c r="T40" i="2"/>
  <c r="M40" i="2"/>
  <c r="L40" i="2"/>
  <c r="P40" i="2" s="1"/>
  <c r="K40" i="2"/>
  <c r="Y40" i="2" s="1"/>
  <c r="J40" i="2"/>
  <c r="W40" i="2" s="1"/>
  <c r="I40" i="2"/>
  <c r="H40" i="2"/>
  <c r="G40" i="2"/>
  <c r="O40" i="2" s="1"/>
  <c r="AE39" i="2"/>
  <c r="AF39" i="2" s="1"/>
  <c r="G39" i="2"/>
  <c r="J39" i="2" s="1"/>
  <c r="AE38" i="2"/>
  <c r="G38" i="2" s="1"/>
  <c r="AE37" i="2"/>
  <c r="AE36" i="2"/>
  <c r="AF36" i="2" s="1"/>
  <c r="Z36" i="2"/>
  <c r="O36" i="2"/>
  <c r="G36" i="2"/>
  <c r="J36" i="2" s="1"/>
  <c r="M36" i="2" s="1"/>
  <c r="AF35" i="2"/>
  <c r="AE35" i="2"/>
  <c r="U35" i="2"/>
  <c r="T35" i="2"/>
  <c r="J35" i="2"/>
  <c r="H35" i="2"/>
  <c r="I35" i="2" s="1"/>
  <c r="G35" i="2"/>
  <c r="AF34" i="2"/>
  <c r="AE34" i="2"/>
  <c r="V34" i="2"/>
  <c r="O34" i="2"/>
  <c r="G34" i="2"/>
  <c r="H34" i="2" s="1"/>
  <c r="I34" i="2" s="1"/>
  <c r="AE32" i="2"/>
  <c r="AF32" i="2" s="1"/>
  <c r="Z32" i="2"/>
  <c r="O32" i="2"/>
  <c r="G32" i="2"/>
  <c r="J32" i="2" s="1"/>
  <c r="AE31" i="2"/>
  <c r="AF31" i="2" s="1"/>
  <c r="V31" i="2"/>
  <c r="J31" i="2"/>
  <c r="U31" i="2" s="1"/>
  <c r="I31" i="2"/>
  <c r="H31" i="2"/>
  <c r="G31" i="2"/>
  <c r="O31" i="2" s="1"/>
  <c r="AE30" i="2"/>
  <c r="G30" i="2" s="1"/>
  <c r="O30" i="2" s="1"/>
  <c r="AE29" i="2"/>
  <c r="AF29" i="2" s="1"/>
  <c r="G29" i="2"/>
  <c r="AE28" i="2"/>
  <c r="AF26" i="2"/>
  <c r="AE26" i="2"/>
  <c r="W26" i="2"/>
  <c r="V26" i="2"/>
  <c r="O26" i="2"/>
  <c r="M26" i="2"/>
  <c r="L26" i="2"/>
  <c r="P26" i="2" s="1"/>
  <c r="G26" i="2"/>
  <c r="J26" i="2" s="1"/>
  <c r="Z26" i="2" s="1"/>
  <c r="AF25" i="2"/>
  <c r="AE25" i="2"/>
  <c r="G25" i="2"/>
  <c r="AE23" i="2"/>
  <c r="AF23" i="2" s="1"/>
  <c r="AF22" i="2"/>
  <c r="AE22" i="2"/>
  <c r="Z22" i="2"/>
  <c r="T22" i="2"/>
  <c r="S22" i="2"/>
  <c r="J22" i="2"/>
  <c r="G22" i="2"/>
  <c r="O22" i="2" s="1"/>
  <c r="AE21" i="2"/>
  <c r="AF20" i="2"/>
  <c r="AE20" i="2"/>
  <c r="J20" i="2"/>
  <c r="Z20" i="2" s="1"/>
  <c r="G20" i="2"/>
  <c r="AE19" i="2"/>
  <c r="AF19" i="2" s="1"/>
  <c r="AE18" i="2"/>
  <c r="AF18" i="2" s="1"/>
  <c r="W18" i="2"/>
  <c r="V18" i="2"/>
  <c r="G18" i="2"/>
  <c r="J18" i="2" s="1"/>
  <c r="AE17" i="2"/>
  <c r="AF17" i="2" s="1"/>
  <c r="AE16" i="2"/>
  <c r="AE15" i="2"/>
  <c r="G15" i="2" s="1"/>
  <c r="AF14" i="2"/>
  <c r="AE14" i="2"/>
  <c r="Z14" i="2"/>
  <c r="U14" i="2"/>
  <c r="T14" i="2"/>
  <c r="J14" i="2"/>
  <c r="S14" i="2" s="1"/>
  <c r="G14" i="2"/>
  <c r="O14" i="2" s="1"/>
  <c r="AE12" i="2"/>
  <c r="AF12" i="2" s="1"/>
  <c r="G12" i="2"/>
  <c r="V12" i="2" s="1"/>
  <c r="AF10" i="2"/>
  <c r="AE10" i="2"/>
  <c r="G10" i="2"/>
  <c r="J10" i="2" s="1"/>
  <c r="AE9" i="2"/>
  <c r="AF9" i="2" s="1"/>
  <c r="AE7" i="2"/>
  <c r="AF7" i="2" s="1"/>
  <c r="W7" i="2"/>
  <c r="G7" i="2"/>
  <c r="J7" i="2" s="1"/>
  <c r="M7" i="2" s="1"/>
  <c r="AF4" i="2"/>
  <c r="Z4" i="2"/>
  <c r="J4" i="2"/>
  <c r="G4" i="2"/>
  <c r="AG129" i="1"/>
  <c r="H130" i="1"/>
  <c r="P130" i="1" s="1"/>
  <c r="AF136" i="1"/>
  <c r="AG136" i="1" s="1"/>
  <c r="AF135" i="1"/>
  <c r="H135" i="1" s="1"/>
  <c r="AF134" i="1"/>
  <c r="H134" i="1" s="1"/>
  <c r="I134" i="1" s="1"/>
  <c r="J134" i="1" s="1"/>
  <c r="AF133" i="1"/>
  <c r="AG133" i="1" s="1"/>
  <c r="AF131" i="1"/>
  <c r="H131" i="1" s="1"/>
  <c r="AF130" i="1"/>
  <c r="AG130" i="1" s="1"/>
  <c r="AI212" i="1" l="1"/>
  <c r="AM212" i="1"/>
  <c r="AN211" i="1"/>
  <c r="AO211" i="1" s="1"/>
  <c r="AM210" i="1"/>
  <c r="AI210" i="1"/>
  <c r="AG135" i="1"/>
  <c r="AG131" i="1"/>
  <c r="H133" i="1"/>
  <c r="K133" i="1" s="1"/>
  <c r="AL172" i="1"/>
  <c r="AL205" i="1"/>
  <c r="AL200" i="1"/>
  <c r="AL195" i="1"/>
  <c r="AL189" i="1"/>
  <c r="AL198" i="1"/>
  <c r="AL197" i="1"/>
  <c r="AL190" i="1"/>
  <c r="AL194" i="1"/>
  <c r="AL182" i="1"/>
  <c r="AL186" i="1"/>
  <c r="AL179" i="1"/>
  <c r="AL177" i="1"/>
  <c r="AL176" i="1"/>
  <c r="AL153" i="1"/>
  <c r="AL154" i="1"/>
  <c r="AL157" i="1"/>
  <c r="AL175" i="1"/>
  <c r="AL167" i="1"/>
  <c r="AL162" i="1"/>
  <c r="AL150" i="1"/>
  <c r="AL149" i="1"/>
  <c r="AL146" i="1"/>
  <c r="AL145" i="1"/>
  <c r="AL143" i="1"/>
  <c r="AL141" i="1"/>
  <c r="AL140" i="1"/>
  <c r="AD138" i="1"/>
  <c r="AL138" i="1" s="1"/>
  <c r="I131" i="1"/>
  <c r="J131" i="1" s="1"/>
  <c r="P135" i="1"/>
  <c r="K135" i="1"/>
  <c r="M135" i="1" s="1"/>
  <c r="K130" i="1"/>
  <c r="N130" i="1" s="1"/>
  <c r="H136" i="1"/>
  <c r="AG134" i="1"/>
  <c r="P134" i="1"/>
  <c r="AA135" i="1"/>
  <c r="I135" i="1"/>
  <c r="J135" i="1" s="1"/>
  <c r="L135" i="1" s="1"/>
  <c r="AJ135" i="1" s="1"/>
  <c r="I130" i="1"/>
  <c r="J130" i="1" s="1"/>
  <c r="P131" i="1"/>
  <c r="P133" i="1"/>
  <c r="K134" i="1"/>
  <c r="K131" i="1"/>
  <c r="U135" i="1"/>
  <c r="I133" i="1"/>
  <c r="J133" i="1" s="1"/>
  <c r="J15" i="2"/>
  <c r="V15" i="2"/>
  <c r="O15" i="2"/>
  <c r="H15" i="2"/>
  <c r="I15" i="2" s="1"/>
  <c r="M10" i="2"/>
  <c r="U10" i="2"/>
  <c r="L10" i="2"/>
  <c r="T10" i="2"/>
  <c r="W10" i="2"/>
  <c r="S10" i="2"/>
  <c r="Z10" i="2"/>
  <c r="M4" i="2"/>
  <c r="U4" i="2"/>
  <c r="L4" i="2"/>
  <c r="T4" i="2"/>
  <c r="W4" i="2"/>
  <c r="H7" i="2"/>
  <c r="I7" i="2" s="1"/>
  <c r="S31" i="2"/>
  <c r="V38" i="2"/>
  <c r="O38" i="2"/>
  <c r="J38" i="2"/>
  <c r="AI40" i="2"/>
  <c r="O12" i="2"/>
  <c r="AF16" i="2"/>
  <c r="G16" i="2"/>
  <c r="V4" i="2"/>
  <c r="O4" i="2"/>
  <c r="O18" i="2"/>
  <c r="V20" i="2"/>
  <c r="O20" i="2"/>
  <c r="W22" i="2"/>
  <c r="M22" i="2"/>
  <c r="U22" i="2"/>
  <c r="L22" i="2"/>
  <c r="O25" i="2"/>
  <c r="V25" i="2"/>
  <c r="J25" i="2"/>
  <c r="H25" i="2"/>
  <c r="I25" i="2" s="1"/>
  <c r="AF28" i="2"/>
  <c r="G28" i="2"/>
  <c r="W35" i="2"/>
  <c r="M35" i="2"/>
  <c r="Z35" i="2"/>
  <c r="L35" i="2"/>
  <c r="K35" i="2"/>
  <c r="H38" i="2"/>
  <c r="I38" i="2" s="1"/>
  <c r="H4" i="2"/>
  <c r="I4" i="2" s="1"/>
  <c r="K4" i="2" s="1"/>
  <c r="V7" i="2"/>
  <c r="H20" i="2"/>
  <c r="I20" i="2" s="1"/>
  <c r="S35" i="2"/>
  <c r="J47" i="2"/>
  <c r="O47" i="2"/>
  <c r="V47" i="2"/>
  <c r="H47" i="2"/>
  <c r="I47" i="2" s="1"/>
  <c r="H49" i="2"/>
  <c r="I49" i="2" s="1"/>
  <c r="O49" i="2"/>
  <c r="J49" i="2"/>
  <c r="V49" i="2"/>
  <c r="AF15" i="2"/>
  <c r="AF21" i="2"/>
  <c r="G21" i="2"/>
  <c r="J12" i="2"/>
  <c r="H12" i="2"/>
  <c r="I12" i="2" s="1"/>
  <c r="T7" i="2"/>
  <c r="K7" i="2"/>
  <c r="S7" i="2"/>
  <c r="Z7" i="2"/>
  <c r="U7" i="2"/>
  <c r="L7" i="2"/>
  <c r="P7" i="2" s="1"/>
  <c r="M20" i="2"/>
  <c r="S20" i="2"/>
  <c r="U20" i="2"/>
  <c r="L20" i="2"/>
  <c r="P20" i="2" s="1"/>
  <c r="T20" i="2"/>
  <c r="K20" i="2"/>
  <c r="W20" i="2"/>
  <c r="V29" i="2"/>
  <c r="J29" i="2"/>
  <c r="O29" i="2"/>
  <c r="H29" i="2"/>
  <c r="I29" i="2" s="1"/>
  <c r="J30" i="2"/>
  <c r="H30" i="2"/>
  <c r="I30" i="2" s="1"/>
  <c r="V30" i="2"/>
  <c r="Q40" i="2"/>
  <c r="AB40" i="2"/>
  <c r="R40" i="2"/>
  <c r="AA40" i="2"/>
  <c r="AC40" i="2" s="1"/>
  <c r="W14" i="2"/>
  <c r="M14" i="2"/>
  <c r="T18" i="2"/>
  <c r="S18" i="2"/>
  <c r="Z18" i="2"/>
  <c r="U18" i="2"/>
  <c r="L18" i="2"/>
  <c r="P18" i="2" s="1"/>
  <c r="T31" i="2"/>
  <c r="AF38" i="2"/>
  <c r="O7" i="2"/>
  <c r="V10" i="2"/>
  <c r="O10" i="2"/>
  <c r="H18" i="2"/>
  <c r="I18" i="2" s="1"/>
  <c r="K18" i="2" s="1"/>
  <c r="G23" i="2"/>
  <c r="U32" i="2"/>
  <c r="L32" i="2"/>
  <c r="T32" i="2"/>
  <c r="W32" i="2"/>
  <c r="S32" i="2"/>
  <c r="M32" i="2"/>
  <c r="S4" i="2"/>
  <c r="H10" i="2"/>
  <c r="I10" i="2" s="1"/>
  <c r="K10" i="2" s="1"/>
  <c r="L14" i="2"/>
  <c r="M18" i="2"/>
  <c r="AF41" i="2"/>
  <c r="G41" i="2"/>
  <c r="W43" i="2"/>
  <c r="M43" i="2"/>
  <c r="T43" i="2"/>
  <c r="S43" i="2"/>
  <c r="Z43" i="2"/>
  <c r="U43" i="2"/>
  <c r="W31" i="2"/>
  <c r="Z31" i="2"/>
  <c r="M31" i="2"/>
  <c r="L31" i="2"/>
  <c r="K31" i="2"/>
  <c r="H14" i="2"/>
  <c r="I14" i="2" s="1"/>
  <c r="K14" i="2" s="1"/>
  <c r="G17" i="2"/>
  <c r="H22" i="2"/>
  <c r="I22" i="2" s="1"/>
  <c r="K22" i="2" s="1"/>
  <c r="H26" i="2"/>
  <c r="I26" i="2" s="1"/>
  <c r="U26" i="2"/>
  <c r="AF30" i="2"/>
  <c r="J34" i="2"/>
  <c r="O35" i="2"/>
  <c r="V35" i="2"/>
  <c r="AF37" i="2"/>
  <c r="G37" i="2"/>
  <c r="O39" i="2"/>
  <c r="U40" i="2"/>
  <c r="J46" i="2"/>
  <c r="M48" i="2"/>
  <c r="Z48" i="2"/>
  <c r="AF49" i="2"/>
  <c r="L53" i="2"/>
  <c r="AF56" i="2"/>
  <c r="K60" i="2"/>
  <c r="S63" i="2"/>
  <c r="G44" i="2"/>
  <c r="J59" i="2"/>
  <c r="H59" i="2"/>
  <c r="I59" i="2" s="1"/>
  <c r="P60" i="2"/>
  <c r="G65" i="2"/>
  <c r="J52" i="2"/>
  <c r="V52" i="2"/>
  <c r="W55" i="2"/>
  <c r="M55" i="2"/>
  <c r="L55" i="2"/>
  <c r="P55" i="2" s="1"/>
  <c r="K55" i="2"/>
  <c r="Y72" i="2"/>
  <c r="AC72" i="2" s="1"/>
  <c r="AK72" i="2" s="1"/>
  <c r="AI72" i="2"/>
  <c r="R72" i="2"/>
  <c r="AB72" i="2"/>
  <c r="AA72" i="2"/>
  <c r="S39" i="2"/>
  <c r="Z39" i="2"/>
  <c r="T39" i="2"/>
  <c r="W67" i="2"/>
  <c r="M67" i="2"/>
  <c r="U67" i="2"/>
  <c r="L67" i="2"/>
  <c r="P67" i="2" s="1"/>
  <c r="Z67" i="2"/>
  <c r="T67" i="2"/>
  <c r="T36" i="2"/>
  <c r="S36" i="2"/>
  <c r="H39" i="2"/>
  <c r="I39" i="2" s="1"/>
  <c r="K39" i="2" s="1"/>
  <c r="U39" i="2"/>
  <c r="G54" i="2"/>
  <c r="AF54" i="2"/>
  <c r="W58" i="2"/>
  <c r="M58" i="2"/>
  <c r="U58" i="2"/>
  <c r="L58" i="2"/>
  <c r="P58" i="2" s="1"/>
  <c r="K58" i="2"/>
  <c r="V61" i="2"/>
  <c r="O61" i="2"/>
  <c r="W63" i="2"/>
  <c r="M63" i="2"/>
  <c r="U63" i="2"/>
  <c r="T63" i="2"/>
  <c r="K67" i="2"/>
  <c r="V14" i="2"/>
  <c r="V22" i="2"/>
  <c r="H32" i="2"/>
  <c r="I32" i="2" s="1"/>
  <c r="K32" i="2" s="1"/>
  <c r="H36" i="2"/>
  <c r="I36" i="2" s="1"/>
  <c r="K36" i="2" s="1"/>
  <c r="U36" i="2"/>
  <c r="V39" i="2"/>
  <c r="J42" i="2"/>
  <c r="O43" i="2"/>
  <c r="P43" i="2" s="1"/>
  <c r="V43" i="2"/>
  <c r="AF45" i="2"/>
  <c r="G45" i="2"/>
  <c r="U48" i="2"/>
  <c r="S55" i="2"/>
  <c r="H61" i="2"/>
  <c r="I61" i="2" s="1"/>
  <c r="J62" i="2"/>
  <c r="H62" i="2"/>
  <c r="I62" i="2" s="1"/>
  <c r="K63" i="2"/>
  <c r="AF66" i="2"/>
  <c r="G66" i="2"/>
  <c r="J82" i="2"/>
  <c r="H82" i="2"/>
  <c r="I82" i="2" s="1"/>
  <c r="V82" i="2"/>
  <c r="O82" i="2"/>
  <c r="G9" i="2"/>
  <c r="G19" i="2"/>
  <c r="V32" i="2"/>
  <c r="V36" i="2"/>
  <c r="L39" i="2"/>
  <c r="W39" i="2"/>
  <c r="S40" i="2"/>
  <c r="V42" i="2"/>
  <c r="H43" i="2"/>
  <c r="I43" i="2" s="1"/>
  <c r="K43" i="2" s="1"/>
  <c r="H46" i="2"/>
  <c r="I46" i="2" s="1"/>
  <c r="K48" i="2"/>
  <c r="O52" i="2"/>
  <c r="T55" i="2"/>
  <c r="AF57" i="2"/>
  <c r="G57" i="2"/>
  <c r="S58" i="2"/>
  <c r="V59" i="2"/>
  <c r="AF62" i="2"/>
  <c r="L63" i="2"/>
  <c r="P63" i="2" s="1"/>
  <c r="S67" i="2"/>
  <c r="J79" i="2"/>
  <c r="V79" i="2"/>
  <c r="O79" i="2"/>
  <c r="H79" i="2"/>
  <c r="I79" i="2" s="1"/>
  <c r="T26" i="2"/>
  <c r="K26" i="2"/>
  <c r="S26" i="2"/>
  <c r="L36" i="2"/>
  <c r="P36" i="2" s="1"/>
  <c r="W36" i="2"/>
  <c r="M39" i="2"/>
  <c r="L48" i="2"/>
  <c r="P48" i="2" s="1"/>
  <c r="M53" i="2"/>
  <c r="T53" i="2"/>
  <c r="K53" i="2"/>
  <c r="W53" i="2"/>
  <c r="S53" i="2"/>
  <c r="U55" i="2"/>
  <c r="J56" i="2"/>
  <c r="V56" i="2"/>
  <c r="T58" i="2"/>
  <c r="W60" i="2"/>
  <c r="Z60" i="2"/>
  <c r="U60" i="2"/>
  <c r="T60" i="2"/>
  <c r="J61" i="2"/>
  <c r="O62" i="2"/>
  <c r="J76" i="2"/>
  <c r="V76" i="2"/>
  <c r="O76" i="2"/>
  <c r="H76" i="2"/>
  <c r="I76" i="2" s="1"/>
  <c r="J96" i="2"/>
  <c r="V96" i="2"/>
  <c r="O96" i="2"/>
  <c r="H96" i="2"/>
  <c r="I96" i="2" s="1"/>
  <c r="AI114" i="2"/>
  <c r="Y114" i="2"/>
  <c r="AC114" i="2" s="1"/>
  <c r="AK114" i="2" s="1"/>
  <c r="AB114" i="2"/>
  <c r="AA114" i="2"/>
  <c r="R114" i="2"/>
  <c r="M73" i="2"/>
  <c r="U73" i="2"/>
  <c r="L73" i="2"/>
  <c r="T73" i="2"/>
  <c r="W73" i="2"/>
  <c r="AB90" i="2"/>
  <c r="AA90" i="2"/>
  <c r="Y90" i="2"/>
  <c r="AI90" i="2"/>
  <c r="R90" i="2"/>
  <c r="T69" i="2"/>
  <c r="K69" i="2"/>
  <c r="S69" i="2"/>
  <c r="Z69" i="2"/>
  <c r="U69" i="2"/>
  <c r="L69" i="2"/>
  <c r="J74" i="2"/>
  <c r="H74" i="2"/>
  <c r="I74" i="2" s="1"/>
  <c r="V81" i="2"/>
  <c r="O81" i="2"/>
  <c r="W83" i="2"/>
  <c r="M83" i="2"/>
  <c r="Z83" i="2"/>
  <c r="H89" i="2"/>
  <c r="I89" i="2" s="1"/>
  <c r="J89" i="2"/>
  <c r="J91" i="2"/>
  <c r="V91" i="2"/>
  <c r="O91" i="2"/>
  <c r="H91" i="2"/>
  <c r="I91" i="2" s="1"/>
  <c r="P95" i="2"/>
  <c r="O98" i="2"/>
  <c r="J98" i="2"/>
  <c r="H98" i="2"/>
  <c r="I98" i="2" s="1"/>
  <c r="V98" i="2"/>
  <c r="Y83" i="2"/>
  <c r="AA83" i="2"/>
  <c r="AA86" i="2"/>
  <c r="AI86" i="2"/>
  <c r="R86" i="2"/>
  <c r="H102" i="2"/>
  <c r="I102" i="2" s="1"/>
  <c r="O102" i="2"/>
  <c r="V102" i="2"/>
  <c r="J102" i="2"/>
  <c r="O69" i="2"/>
  <c r="W72" i="2"/>
  <c r="Z72" i="2"/>
  <c r="S73" i="2"/>
  <c r="O74" i="2"/>
  <c r="L83" i="2"/>
  <c r="AB83" i="2"/>
  <c r="J84" i="2"/>
  <c r="V84" i="2"/>
  <c r="G94" i="2"/>
  <c r="AF94" i="2"/>
  <c r="V73" i="2"/>
  <c r="O73" i="2"/>
  <c r="W75" i="2"/>
  <c r="M75" i="2"/>
  <c r="P75" i="2" s="1"/>
  <c r="Z75" i="2"/>
  <c r="AF77" i="2"/>
  <c r="G77" i="2"/>
  <c r="W78" i="2"/>
  <c r="M78" i="2"/>
  <c r="U78" i="2"/>
  <c r="L78" i="2"/>
  <c r="P78" i="2" s="1"/>
  <c r="J81" i="2"/>
  <c r="R83" i="2"/>
  <c r="AF85" i="2"/>
  <c r="G85" i="2"/>
  <c r="V53" i="2"/>
  <c r="O53" i="2"/>
  <c r="H73" i="2"/>
  <c r="I73" i="2" s="1"/>
  <c r="K73" i="2" s="1"/>
  <c r="K75" i="2"/>
  <c r="K78" i="2"/>
  <c r="S83" i="2"/>
  <c r="Y86" i="2"/>
  <c r="AA109" i="2"/>
  <c r="AI109" i="2"/>
  <c r="R109" i="2"/>
  <c r="Q109" i="2"/>
  <c r="AB109" i="2"/>
  <c r="H55" i="2"/>
  <c r="I55" i="2" s="1"/>
  <c r="H63" i="2"/>
  <c r="I63" i="2" s="1"/>
  <c r="O90" i="2"/>
  <c r="V90" i="2"/>
  <c r="Z86" i="2"/>
  <c r="V93" i="2"/>
  <c r="O93" i="2"/>
  <c r="W95" i="2"/>
  <c r="M95" i="2"/>
  <c r="Z95" i="2"/>
  <c r="S86" i="2"/>
  <c r="W90" i="2"/>
  <c r="M90" i="2"/>
  <c r="U90" i="2"/>
  <c r="AF91" i="2"/>
  <c r="H93" i="2"/>
  <c r="I93" i="2" s="1"/>
  <c r="K95" i="2"/>
  <c r="W100" i="2"/>
  <c r="Z100" i="2"/>
  <c r="M100" i="2"/>
  <c r="L100" i="2"/>
  <c r="P100" i="2" s="1"/>
  <c r="K100" i="2"/>
  <c r="G104" i="2"/>
  <c r="AF104" i="2"/>
  <c r="J115" i="2"/>
  <c r="O115" i="2"/>
  <c r="V115" i="2"/>
  <c r="O120" i="2"/>
  <c r="J120" i="2"/>
  <c r="V120" i="2"/>
  <c r="H120" i="2"/>
  <c r="I120" i="2" s="1"/>
  <c r="S142" i="2"/>
  <c r="W142" i="2"/>
  <c r="T142" i="2"/>
  <c r="M142" i="2"/>
  <c r="L142" i="2"/>
  <c r="U142" i="2"/>
  <c r="Z142" i="2"/>
  <c r="O60" i="2"/>
  <c r="V63" i="2"/>
  <c r="O72" i="2"/>
  <c r="P72" i="2" s="1"/>
  <c r="Q72" i="2" s="1"/>
  <c r="L86" i="2"/>
  <c r="U86" i="2"/>
  <c r="L90" i="2"/>
  <c r="J93" i="2"/>
  <c r="T100" i="2"/>
  <c r="O101" i="2"/>
  <c r="J101" i="2"/>
  <c r="J111" i="2"/>
  <c r="V111" i="2"/>
  <c r="O111" i="2"/>
  <c r="J118" i="2"/>
  <c r="H118" i="2"/>
  <c r="I118" i="2" s="1"/>
  <c r="O118" i="2"/>
  <c r="V58" i="2"/>
  <c r="V67" i="2"/>
  <c r="V78" i="2"/>
  <c r="G80" i="2"/>
  <c r="M86" i="2"/>
  <c r="V86" i="2"/>
  <c r="J87" i="2"/>
  <c r="S95" i="2"/>
  <c r="U100" i="2"/>
  <c r="H101" i="2"/>
  <c r="I101" i="2" s="1"/>
  <c r="W103" i="2"/>
  <c r="M103" i="2"/>
  <c r="P103" i="2" s="1"/>
  <c r="T103" i="2"/>
  <c r="S103" i="2"/>
  <c r="U103" i="2"/>
  <c r="AF107" i="2"/>
  <c r="G107" i="2"/>
  <c r="H111" i="2"/>
  <c r="I111" i="2" s="1"/>
  <c r="AF113" i="2"/>
  <c r="G113" i="2"/>
  <c r="T95" i="2"/>
  <c r="V118" i="2"/>
  <c r="AF108" i="2"/>
  <c r="G108" i="2"/>
  <c r="S109" i="2"/>
  <c r="Z109" i="2"/>
  <c r="AC109" i="2" s="1"/>
  <c r="U109" i="2"/>
  <c r="L109" i="2"/>
  <c r="P109" i="2" s="1"/>
  <c r="V109" i="2"/>
  <c r="Y110" i="2"/>
  <c r="AC110" i="2" s="1"/>
  <c r="AK110" i="2" s="1"/>
  <c r="AI110" i="2"/>
  <c r="R110" i="2"/>
  <c r="X110" i="2" s="1"/>
  <c r="AJ110" i="2" s="1"/>
  <c r="W114" i="2"/>
  <c r="M114" i="2"/>
  <c r="U114" i="2"/>
  <c r="L114" i="2"/>
  <c r="P114" i="2" s="1"/>
  <c r="Q114" i="2" s="1"/>
  <c r="T114" i="2"/>
  <c r="S114" i="2"/>
  <c r="G97" i="2"/>
  <c r="AB110" i="2"/>
  <c r="Z114" i="2"/>
  <c r="J126" i="2"/>
  <c r="O126" i="2"/>
  <c r="V126" i="2"/>
  <c r="Y135" i="2"/>
  <c r="AC135" i="2" s="1"/>
  <c r="AK135" i="2" s="1"/>
  <c r="Q135" i="2"/>
  <c r="AB135" i="2"/>
  <c r="R135" i="2"/>
  <c r="AA135" i="2"/>
  <c r="AI135" i="2"/>
  <c r="G92" i="2"/>
  <c r="V125" i="2"/>
  <c r="O125" i="2"/>
  <c r="J125" i="2"/>
  <c r="H125" i="2"/>
  <c r="I125" i="2" s="1"/>
  <c r="H126" i="2"/>
  <c r="I126" i="2" s="1"/>
  <c r="U128" i="2"/>
  <c r="L128" i="2"/>
  <c r="Z128" i="2"/>
  <c r="M128" i="2"/>
  <c r="W128" i="2"/>
  <c r="G136" i="2"/>
  <c r="AF136" i="2"/>
  <c r="O103" i="2"/>
  <c r="V103" i="2"/>
  <c r="H103" i="2"/>
  <c r="I103" i="2" s="1"/>
  <c r="K103" i="2" s="1"/>
  <c r="T109" i="2"/>
  <c r="W110" i="2"/>
  <c r="AD110" i="2"/>
  <c r="T110" i="2"/>
  <c r="S110" i="2"/>
  <c r="U110" i="2"/>
  <c r="M117" i="2"/>
  <c r="U117" i="2"/>
  <c r="L117" i="2"/>
  <c r="T117" i="2"/>
  <c r="K117" i="2"/>
  <c r="W117" i="2"/>
  <c r="S117" i="2"/>
  <c r="O138" i="2"/>
  <c r="J138" i="2"/>
  <c r="V138" i="2"/>
  <c r="P116" i="2"/>
  <c r="V117" i="2"/>
  <c r="O117" i="2"/>
  <c r="K124" i="2"/>
  <c r="V141" i="2"/>
  <c r="J141" i="2"/>
  <c r="O141" i="2"/>
  <c r="H141" i="2"/>
  <c r="I141" i="2" s="1"/>
  <c r="J119" i="2"/>
  <c r="H119" i="2"/>
  <c r="I119" i="2" s="1"/>
  <c r="O110" i="2"/>
  <c r="P110" i="2" s="1"/>
  <c r="Q110" i="2" s="1"/>
  <c r="V110" i="2"/>
  <c r="W116" i="2"/>
  <c r="Z116" i="2"/>
  <c r="H130" i="2"/>
  <c r="I130" i="2" s="1"/>
  <c r="V130" i="2"/>
  <c r="J130" i="2"/>
  <c r="Y116" i="2"/>
  <c r="AC116" i="2" s="1"/>
  <c r="Q116" i="2"/>
  <c r="AI116" i="2"/>
  <c r="R116" i="2"/>
  <c r="X116" i="2" s="1"/>
  <c r="AJ116" i="2" s="1"/>
  <c r="AB116" i="2"/>
  <c r="U124" i="2"/>
  <c r="L124" i="2"/>
  <c r="P124" i="2" s="1"/>
  <c r="S124" i="2"/>
  <c r="T124" i="2"/>
  <c r="H128" i="2"/>
  <c r="I128" i="2" s="1"/>
  <c r="K128" i="2" s="1"/>
  <c r="O128" i="2"/>
  <c r="AF127" i="2"/>
  <c r="G127" i="2"/>
  <c r="M131" i="2"/>
  <c r="P131" i="2" s="1"/>
  <c r="Z131" i="2"/>
  <c r="U131" i="2"/>
  <c r="J133" i="2"/>
  <c r="O133" i="2"/>
  <c r="U135" i="2"/>
  <c r="L135" i="2"/>
  <c r="P135" i="2" s="1"/>
  <c r="O116" i="2"/>
  <c r="AF134" i="2"/>
  <c r="G134" i="2"/>
  <c r="AF121" i="2"/>
  <c r="G121" i="2"/>
  <c r="S131" i="2"/>
  <c r="S135" i="2"/>
  <c r="AF139" i="2"/>
  <c r="G139" i="2"/>
  <c r="H140" i="2"/>
  <c r="I140" i="2" s="1"/>
  <c r="O140" i="2"/>
  <c r="V140" i="2"/>
  <c r="H131" i="2"/>
  <c r="I131" i="2" s="1"/>
  <c r="K131" i="2" s="1"/>
  <c r="T131" i="2"/>
  <c r="T135" i="2"/>
  <c r="J140" i="2"/>
  <c r="O142" i="2"/>
  <c r="H142" i="2"/>
  <c r="I142" i="2" s="1"/>
  <c r="K142" i="2" s="1"/>
  <c r="N135" i="1"/>
  <c r="Q135" i="1" s="1"/>
  <c r="V135" i="1"/>
  <c r="V131" i="1"/>
  <c r="AN212" i="1" l="1"/>
  <c r="AO212" i="1" s="1"/>
  <c r="AP211" i="1"/>
  <c r="AQ211" i="1" s="1"/>
  <c r="AR211" i="1" s="1"/>
  <c r="AN210" i="1"/>
  <c r="AO210" i="1" s="1"/>
  <c r="U133" i="1"/>
  <c r="T133" i="1"/>
  <c r="L133" i="1"/>
  <c r="AJ133" i="1" s="1"/>
  <c r="M130" i="1"/>
  <c r="Q130" i="1" s="1"/>
  <c r="R130" i="1" s="1"/>
  <c r="L131" i="1"/>
  <c r="AJ131" i="1" s="1"/>
  <c r="AA130" i="1"/>
  <c r="U130" i="1"/>
  <c r="T135" i="1"/>
  <c r="L130" i="1"/>
  <c r="Z131" i="1"/>
  <c r="AB131" i="1"/>
  <c r="AC131" i="1"/>
  <c r="N131" i="1"/>
  <c r="V130" i="1"/>
  <c r="K136" i="1"/>
  <c r="P136" i="1"/>
  <c r="I136" i="1"/>
  <c r="J136" i="1" s="1"/>
  <c r="T130" i="1"/>
  <c r="AJ130" i="1"/>
  <c r="AB130" i="1"/>
  <c r="S130" i="1"/>
  <c r="AC130" i="1"/>
  <c r="Z130" i="1"/>
  <c r="L134" i="1"/>
  <c r="T134" i="1"/>
  <c r="V134" i="1"/>
  <c r="M134" i="1"/>
  <c r="AA134" i="1"/>
  <c r="N134" i="1"/>
  <c r="S131" i="1"/>
  <c r="AB135" i="1"/>
  <c r="R135" i="1"/>
  <c r="AC135" i="1"/>
  <c r="U134" i="1"/>
  <c r="S135" i="1"/>
  <c r="M131" i="1"/>
  <c r="Q131" i="1" s="1"/>
  <c r="R131" i="1" s="1"/>
  <c r="AA131" i="1"/>
  <c r="U131" i="1"/>
  <c r="T131" i="1"/>
  <c r="Z135" i="1"/>
  <c r="AA133" i="1"/>
  <c r="M133" i="1"/>
  <c r="N133" i="1"/>
  <c r="V133" i="1"/>
  <c r="AB36" i="2"/>
  <c r="AA36" i="2"/>
  <c r="R36" i="2"/>
  <c r="X36" i="2" s="1"/>
  <c r="AJ36" i="2" s="1"/>
  <c r="Q36" i="2"/>
  <c r="AI36" i="2"/>
  <c r="Y36" i="2"/>
  <c r="AC36" i="2" s="1"/>
  <c r="Y103" i="2"/>
  <c r="Q103" i="2"/>
  <c r="R103" i="2"/>
  <c r="X103" i="2" s="1"/>
  <c r="AJ103" i="2" s="1"/>
  <c r="AI103" i="2"/>
  <c r="AB103" i="2"/>
  <c r="AA103" i="2"/>
  <c r="AK109" i="2"/>
  <c r="AB32" i="2"/>
  <c r="R32" i="2"/>
  <c r="X32" i="2" s="1"/>
  <c r="AJ32" i="2" s="1"/>
  <c r="AI32" i="2"/>
  <c r="Y32" i="2"/>
  <c r="AC32" i="2" s="1"/>
  <c r="AA32" i="2"/>
  <c r="Y22" i="2"/>
  <c r="AC22" i="2" s="1"/>
  <c r="AK22" i="2" s="1"/>
  <c r="R22" i="2"/>
  <c r="X22" i="2" s="1"/>
  <c r="AJ22" i="2" s="1"/>
  <c r="AB22" i="2"/>
  <c r="AA22" i="2"/>
  <c r="AI22" i="2"/>
  <c r="AK40" i="2"/>
  <c r="AB4" i="2"/>
  <c r="AI4" i="2"/>
  <c r="AA4" i="2"/>
  <c r="Y4" i="2"/>
  <c r="R4" i="2"/>
  <c r="X4" i="2" s="1"/>
  <c r="AJ4" i="2" s="1"/>
  <c r="AA142" i="2"/>
  <c r="Y142" i="2"/>
  <c r="AC142" i="2" s="1"/>
  <c r="AK142" i="2" s="1"/>
  <c r="AB142" i="2"/>
  <c r="AI142" i="2"/>
  <c r="R142" i="2"/>
  <c r="X142" i="2" s="1"/>
  <c r="AJ142" i="2" s="1"/>
  <c r="AB73" i="2"/>
  <c r="Y73" i="2"/>
  <c r="AC73" i="2" s="1"/>
  <c r="AK73" i="2" s="1"/>
  <c r="AI73" i="2"/>
  <c r="R73" i="2"/>
  <c r="X73" i="2" s="1"/>
  <c r="AJ73" i="2" s="1"/>
  <c r="AA73" i="2"/>
  <c r="AA39" i="2"/>
  <c r="AI39" i="2"/>
  <c r="R39" i="2"/>
  <c r="X39" i="2" s="1"/>
  <c r="AJ39" i="2" s="1"/>
  <c r="Y39" i="2"/>
  <c r="AC39" i="2" s="1"/>
  <c r="AK39" i="2" s="1"/>
  <c r="AB39" i="2"/>
  <c r="AB10" i="2"/>
  <c r="Y10" i="2"/>
  <c r="AI10" i="2"/>
  <c r="R10" i="2"/>
  <c r="X10" i="2" s="1"/>
  <c r="AJ10" i="2" s="1"/>
  <c r="AA10" i="2"/>
  <c r="AB43" i="2"/>
  <c r="R43" i="2"/>
  <c r="X43" i="2" s="1"/>
  <c r="AJ43" i="2" s="1"/>
  <c r="AA43" i="2"/>
  <c r="Q43" i="2"/>
  <c r="AI43" i="2"/>
  <c r="Y43" i="2"/>
  <c r="AB18" i="2"/>
  <c r="AA18" i="2"/>
  <c r="AI18" i="2"/>
  <c r="R18" i="2"/>
  <c r="X18" i="2" s="1"/>
  <c r="AJ18" i="2" s="1"/>
  <c r="Y18" i="2"/>
  <c r="Q18" i="2"/>
  <c r="Y14" i="2"/>
  <c r="AB14" i="2"/>
  <c r="AI14" i="2"/>
  <c r="R14" i="2"/>
  <c r="X14" i="2" s="1"/>
  <c r="AJ14" i="2" s="1"/>
  <c r="AA14" i="2"/>
  <c r="V134" i="2"/>
  <c r="J134" i="2"/>
  <c r="O134" i="2"/>
  <c r="H134" i="2"/>
  <c r="I134" i="2" s="1"/>
  <c r="H97" i="2"/>
  <c r="I97" i="2" s="1"/>
  <c r="J97" i="2"/>
  <c r="V97" i="2"/>
  <c r="O97" i="2"/>
  <c r="P117" i="2"/>
  <c r="V121" i="2"/>
  <c r="J121" i="2"/>
  <c r="H121" i="2"/>
  <c r="I121" i="2" s="1"/>
  <c r="O121" i="2"/>
  <c r="S133" i="2"/>
  <c r="W133" i="2"/>
  <c r="Z133" i="2"/>
  <c r="M133" i="2"/>
  <c r="K133" i="2"/>
  <c r="U133" i="2"/>
  <c r="T133" i="2"/>
  <c r="L133" i="2"/>
  <c r="P133" i="2" s="1"/>
  <c r="Y128" i="2"/>
  <c r="AC128" i="2" s="1"/>
  <c r="AA128" i="2"/>
  <c r="AB128" i="2"/>
  <c r="R128" i="2"/>
  <c r="X128" i="2" s="1"/>
  <c r="AJ128" i="2" s="1"/>
  <c r="AI128" i="2"/>
  <c r="Y124" i="2"/>
  <c r="Q124" i="2"/>
  <c r="AB124" i="2"/>
  <c r="R124" i="2"/>
  <c r="X124" i="2" s="1"/>
  <c r="AJ124" i="2" s="1"/>
  <c r="AA124" i="2"/>
  <c r="AI124" i="2"/>
  <c r="X135" i="2"/>
  <c r="AJ135" i="2" s="1"/>
  <c r="M93" i="2"/>
  <c r="U93" i="2"/>
  <c r="L93" i="2"/>
  <c r="T93" i="2"/>
  <c r="K93" i="2"/>
  <c r="W93" i="2"/>
  <c r="Z93" i="2"/>
  <c r="S93" i="2"/>
  <c r="AD142" i="2"/>
  <c r="J104" i="2"/>
  <c r="V104" i="2"/>
  <c r="H104" i="2"/>
  <c r="I104" i="2" s="1"/>
  <c r="O104" i="2"/>
  <c r="AB78" i="2"/>
  <c r="AA78" i="2"/>
  <c r="Y78" i="2"/>
  <c r="AC78" i="2" s="1"/>
  <c r="AI78" i="2"/>
  <c r="R78" i="2"/>
  <c r="X78" i="2" s="1"/>
  <c r="AJ78" i="2" s="1"/>
  <c r="Q78" i="2"/>
  <c r="X83" i="2"/>
  <c r="AJ83" i="2" s="1"/>
  <c r="J94" i="2"/>
  <c r="H94" i="2"/>
  <c r="I94" i="2" s="1"/>
  <c r="V94" i="2"/>
  <c r="O94" i="2"/>
  <c r="Z98" i="2"/>
  <c r="U98" i="2"/>
  <c r="L98" i="2"/>
  <c r="P98" i="2" s="1"/>
  <c r="M98" i="2"/>
  <c r="K98" i="2"/>
  <c r="W98" i="2"/>
  <c r="S98" i="2"/>
  <c r="T98" i="2"/>
  <c r="S74" i="2"/>
  <c r="Z74" i="2"/>
  <c r="T74" i="2"/>
  <c r="K74" i="2"/>
  <c r="U74" i="2"/>
  <c r="M74" i="2"/>
  <c r="W74" i="2"/>
  <c r="L74" i="2"/>
  <c r="X90" i="2"/>
  <c r="AJ90" i="2" s="1"/>
  <c r="AI48" i="2"/>
  <c r="Y48" i="2"/>
  <c r="AB48" i="2"/>
  <c r="R48" i="2"/>
  <c r="X48" i="2" s="1"/>
  <c r="AJ48" i="2" s="1"/>
  <c r="AA48" i="2"/>
  <c r="Q48" i="2"/>
  <c r="AD39" i="2"/>
  <c r="P32" i="2"/>
  <c r="Q32" i="2" s="1"/>
  <c r="J21" i="2"/>
  <c r="H21" i="2"/>
  <c r="I21" i="2" s="1"/>
  <c r="V21" i="2"/>
  <c r="O21" i="2"/>
  <c r="P22" i="2"/>
  <c r="Q22" i="2" s="1"/>
  <c r="AB117" i="2"/>
  <c r="AI117" i="2"/>
  <c r="R117" i="2"/>
  <c r="X117" i="2" s="1"/>
  <c r="AJ117" i="2" s="1"/>
  <c r="Q117" i="2"/>
  <c r="AA117" i="2"/>
  <c r="Y117" i="2"/>
  <c r="V136" i="2"/>
  <c r="O136" i="2"/>
  <c r="J136" i="2"/>
  <c r="H136" i="2"/>
  <c r="I136" i="2" s="1"/>
  <c r="H113" i="2"/>
  <c r="I113" i="2" s="1"/>
  <c r="J113" i="2"/>
  <c r="O113" i="2"/>
  <c r="V113" i="2"/>
  <c r="S118" i="2"/>
  <c r="Z118" i="2"/>
  <c r="T118" i="2"/>
  <c r="K118" i="2"/>
  <c r="M118" i="2"/>
  <c r="L118" i="2"/>
  <c r="P118" i="2" s="1"/>
  <c r="U118" i="2"/>
  <c r="W118" i="2"/>
  <c r="P90" i="2"/>
  <c r="Q90" i="2" s="1"/>
  <c r="AI100" i="2"/>
  <c r="R100" i="2"/>
  <c r="X100" i="2" s="1"/>
  <c r="AJ100" i="2" s="1"/>
  <c r="AB100" i="2"/>
  <c r="AA100" i="2"/>
  <c r="Y100" i="2"/>
  <c r="AC100" i="2" s="1"/>
  <c r="Q100" i="2"/>
  <c r="Y75" i="2"/>
  <c r="AC75" i="2" s="1"/>
  <c r="Q75" i="2"/>
  <c r="AA75" i="2"/>
  <c r="AI75" i="2"/>
  <c r="R75" i="2"/>
  <c r="X75" i="2" s="1"/>
  <c r="AJ75" i="2" s="1"/>
  <c r="AB75" i="2"/>
  <c r="M81" i="2"/>
  <c r="U81" i="2"/>
  <c r="L81" i="2"/>
  <c r="P81" i="2" s="1"/>
  <c r="T81" i="2"/>
  <c r="K81" i="2"/>
  <c r="W81" i="2"/>
  <c r="Z81" i="2"/>
  <c r="S81" i="2"/>
  <c r="P69" i="2"/>
  <c r="P73" i="2"/>
  <c r="Q73" i="2" s="1"/>
  <c r="AB26" i="2"/>
  <c r="AA26" i="2"/>
  <c r="R26" i="2"/>
  <c r="X26" i="2" s="1"/>
  <c r="AJ26" i="2" s="1"/>
  <c r="Q26" i="2"/>
  <c r="Y26" i="2"/>
  <c r="AI26" i="2"/>
  <c r="H19" i="2"/>
  <c r="I19" i="2" s="1"/>
  <c r="O19" i="2"/>
  <c r="J19" i="2"/>
  <c r="V19" i="2"/>
  <c r="Y63" i="2"/>
  <c r="Q63" i="2"/>
  <c r="R63" i="2"/>
  <c r="X63" i="2" s="1"/>
  <c r="AJ63" i="2" s="1"/>
  <c r="AI63" i="2"/>
  <c r="AB63" i="2"/>
  <c r="AA63" i="2"/>
  <c r="W52" i="2"/>
  <c r="Z52" i="2"/>
  <c r="S52" i="2"/>
  <c r="M52" i="2"/>
  <c r="L52" i="2"/>
  <c r="P52" i="2" s="1"/>
  <c r="K52" i="2"/>
  <c r="U52" i="2"/>
  <c r="T52" i="2"/>
  <c r="Y60" i="2"/>
  <c r="AC60" i="2" s="1"/>
  <c r="Q60" i="2"/>
  <c r="AI60" i="2"/>
  <c r="R60" i="2"/>
  <c r="X60" i="2" s="1"/>
  <c r="AJ60" i="2" s="1"/>
  <c r="AB60" i="2"/>
  <c r="AA60" i="2"/>
  <c r="AB20" i="2"/>
  <c r="AI20" i="2"/>
  <c r="R20" i="2"/>
  <c r="X20" i="2" s="1"/>
  <c r="AJ20" i="2" s="1"/>
  <c r="AA20" i="2"/>
  <c r="Y20" i="2"/>
  <c r="Q20" i="2"/>
  <c r="AH110" i="2"/>
  <c r="AL110" i="2"/>
  <c r="P142" i="2"/>
  <c r="Q142" i="2" s="1"/>
  <c r="W120" i="2"/>
  <c r="S120" i="2"/>
  <c r="Z120" i="2"/>
  <c r="M120" i="2"/>
  <c r="L120" i="2"/>
  <c r="P120" i="2" s="1"/>
  <c r="T120" i="2"/>
  <c r="K120" i="2"/>
  <c r="U120" i="2"/>
  <c r="AC90" i="2"/>
  <c r="U76" i="2"/>
  <c r="L76" i="2"/>
  <c r="T76" i="2"/>
  <c r="K76" i="2"/>
  <c r="S76" i="2"/>
  <c r="M76" i="2"/>
  <c r="W76" i="2"/>
  <c r="Z76" i="2"/>
  <c r="H9" i="2"/>
  <c r="I9" i="2" s="1"/>
  <c r="O9" i="2"/>
  <c r="V9" i="2"/>
  <c r="J9" i="2"/>
  <c r="J54" i="2"/>
  <c r="H54" i="2"/>
  <c r="I54" i="2" s="1"/>
  <c r="V54" i="2"/>
  <c r="O54" i="2"/>
  <c r="J65" i="2"/>
  <c r="V65" i="2"/>
  <c r="O65" i="2"/>
  <c r="H65" i="2"/>
  <c r="I65" i="2" s="1"/>
  <c r="H37" i="2"/>
  <c r="I37" i="2" s="1"/>
  <c r="O37" i="2"/>
  <c r="J37" i="2"/>
  <c r="V37" i="2"/>
  <c r="O41" i="2"/>
  <c r="V41" i="2"/>
  <c r="J41" i="2"/>
  <c r="H41" i="2"/>
  <c r="I41" i="2" s="1"/>
  <c r="H23" i="2"/>
  <c r="I23" i="2" s="1"/>
  <c r="O23" i="2"/>
  <c r="V23" i="2"/>
  <c r="J23" i="2"/>
  <c r="H28" i="2"/>
  <c r="I28" i="2" s="1"/>
  <c r="O28" i="2"/>
  <c r="V28" i="2"/>
  <c r="J28" i="2"/>
  <c r="H16" i="2"/>
  <c r="I16" i="2" s="1"/>
  <c r="J16" i="2"/>
  <c r="V16" i="2"/>
  <c r="O16" i="2"/>
  <c r="H139" i="2"/>
  <c r="I139" i="2" s="1"/>
  <c r="V139" i="2"/>
  <c r="J139" i="2"/>
  <c r="O139" i="2"/>
  <c r="V108" i="2"/>
  <c r="O108" i="2"/>
  <c r="J108" i="2"/>
  <c r="H108" i="2"/>
  <c r="I108" i="2" s="1"/>
  <c r="X109" i="2"/>
  <c r="AJ109" i="2" s="1"/>
  <c r="U84" i="2"/>
  <c r="L84" i="2"/>
  <c r="P84" i="2" s="1"/>
  <c r="T84" i="2"/>
  <c r="K84" i="2"/>
  <c r="S84" i="2"/>
  <c r="M84" i="2"/>
  <c r="Z84" i="2"/>
  <c r="W84" i="2"/>
  <c r="Z102" i="2"/>
  <c r="T102" i="2"/>
  <c r="K102" i="2"/>
  <c r="M102" i="2"/>
  <c r="S102" i="2"/>
  <c r="W102" i="2"/>
  <c r="L102" i="2"/>
  <c r="P102" i="2" s="1"/>
  <c r="U102" i="2"/>
  <c r="U56" i="2"/>
  <c r="L56" i="2"/>
  <c r="T56" i="2"/>
  <c r="K56" i="2"/>
  <c r="S56" i="2"/>
  <c r="M56" i="2"/>
  <c r="W56" i="2"/>
  <c r="Z56" i="2"/>
  <c r="S62" i="2"/>
  <c r="Z62" i="2"/>
  <c r="T62" i="2"/>
  <c r="K62" i="2"/>
  <c r="L62" i="2"/>
  <c r="M62" i="2"/>
  <c r="W62" i="2"/>
  <c r="U62" i="2"/>
  <c r="Z42" i="2"/>
  <c r="W42" i="2"/>
  <c r="L42" i="2"/>
  <c r="K42" i="2"/>
  <c r="U42" i="2"/>
  <c r="T42" i="2"/>
  <c r="S42" i="2"/>
  <c r="M42" i="2"/>
  <c r="Y67" i="2"/>
  <c r="AI67" i="2"/>
  <c r="Q67" i="2"/>
  <c r="AA67" i="2"/>
  <c r="R67" i="2"/>
  <c r="X67" i="2" s="1"/>
  <c r="AJ67" i="2" s="1"/>
  <c r="AB67" i="2"/>
  <c r="Q58" i="2"/>
  <c r="AB58" i="2"/>
  <c r="AI58" i="2"/>
  <c r="R58" i="2"/>
  <c r="X58" i="2" s="1"/>
  <c r="AJ58" i="2" s="1"/>
  <c r="AA58" i="2"/>
  <c r="Y58" i="2"/>
  <c r="AC58" i="2" s="1"/>
  <c r="Y55" i="2"/>
  <c r="AC55" i="2" s="1"/>
  <c r="AK55" i="2" s="1"/>
  <c r="Q55" i="2"/>
  <c r="AB55" i="2"/>
  <c r="AA55" i="2"/>
  <c r="R55" i="2"/>
  <c r="X55" i="2" s="1"/>
  <c r="AJ55" i="2" s="1"/>
  <c r="AI55" i="2"/>
  <c r="P53" i="2"/>
  <c r="O17" i="2"/>
  <c r="V17" i="2"/>
  <c r="H17" i="2"/>
  <c r="I17" i="2" s="1"/>
  <c r="J17" i="2"/>
  <c r="S30" i="2"/>
  <c r="Z30" i="2"/>
  <c r="U30" i="2"/>
  <c r="T30" i="2"/>
  <c r="K30" i="2"/>
  <c r="M30" i="2"/>
  <c r="L30" i="2"/>
  <c r="W30" i="2"/>
  <c r="S47" i="2"/>
  <c r="Z47" i="2"/>
  <c r="M47" i="2"/>
  <c r="W47" i="2"/>
  <c r="L47" i="2"/>
  <c r="P47" i="2" s="1"/>
  <c r="K47" i="2"/>
  <c r="U47" i="2"/>
  <c r="T47" i="2"/>
  <c r="AD22" i="2"/>
  <c r="AC83" i="2"/>
  <c r="AB7" i="2"/>
  <c r="AA7" i="2"/>
  <c r="AI7" i="2"/>
  <c r="R7" i="2"/>
  <c r="X7" i="2" s="1"/>
  <c r="AJ7" i="2" s="1"/>
  <c r="Y7" i="2"/>
  <c r="Q7" i="2"/>
  <c r="U49" i="2"/>
  <c r="L49" i="2"/>
  <c r="P49" i="2" s="1"/>
  <c r="T49" i="2"/>
  <c r="K49" i="2"/>
  <c r="S49" i="2"/>
  <c r="Z49" i="2"/>
  <c r="M49" i="2"/>
  <c r="W49" i="2"/>
  <c r="AA35" i="2"/>
  <c r="AI35" i="2"/>
  <c r="Y35" i="2"/>
  <c r="AC35" i="2" s="1"/>
  <c r="AB35" i="2"/>
  <c r="R35" i="2"/>
  <c r="X35" i="2" s="1"/>
  <c r="AJ35" i="2" s="1"/>
  <c r="P86" i="2"/>
  <c r="Q86" i="2" s="1"/>
  <c r="M61" i="2"/>
  <c r="U61" i="2"/>
  <c r="L61" i="2"/>
  <c r="P61" i="2" s="1"/>
  <c r="T61" i="2"/>
  <c r="K61" i="2"/>
  <c r="W61" i="2"/>
  <c r="Z61" i="2"/>
  <c r="S61" i="2"/>
  <c r="AD135" i="2"/>
  <c r="H127" i="2"/>
  <c r="I127" i="2" s="1"/>
  <c r="V127" i="2"/>
  <c r="O127" i="2"/>
  <c r="J127" i="2"/>
  <c r="W138" i="2"/>
  <c r="S138" i="2"/>
  <c r="M138" i="2"/>
  <c r="L138" i="2"/>
  <c r="P138" i="2" s="1"/>
  <c r="K138" i="2"/>
  <c r="Z138" i="2"/>
  <c r="U138" i="2"/>
  <c r="T138" i="2"/>
  <c r="H92" i="2"/>
  <c r="I92" i="2" s="1"/>
  <c r="O92" i="2"/>
  <c r="V92" i="2"/>
  <c r="J92" i="2"/>
  <c r="U101" i="2"/>
  <c r="L101" i="2"/>
  <c r="P101" i="2" s="1"/>
  <c r="T101" i="2"/>
  <c r="K101" i="2"/>
  <c r="W101" i="2"/>
  <c r="Z101" i="2"/>
  <c r="M101" i="2"/>
  <c r="S101" i="2"/>
  <c r="P83" i="2"/>
  <c r="Q83" i="2" s="1"/>
  <c r="AB69" i="2"/>
  <c r="AA69" i="2"/>
  <c r="AI69" i="2"/>
  <c r="R69" i="2"/>
  <c r="X69" i="2" s="1"/>
  <c r="AJ69" i="2" s="1"/>
  <c r="Q69" i="2"/>
  <c r="Y69" i="2"/>
  <c r="AC69" i="2" s="1"/>
  <c r="T59" i="2"/>
  <c r="K59" i="2"/>
  <c r="S59" i="2"/>
  <c r="Z59" i="2"/>
  <c r="U59" i="2"/>
  <c r="L59" i="2"/>
  <c r="W59" i="2"/>
  <c r="M59" i="2"/>
  <c r="AA31" i="2"/>
  <c r="AI31" i="2"/>
  <c r="Y31" i="2"/>
  <c r="AB31" i="2"/>
  <c r="R31" i="2"/>
  <c r="X31" i="2" s="1"/>
  <c r="AJ31" i="2" s="1"/>
  <c r="P35" i="2"/>
  <c r="Q35" i="2" s="1"/>
  <c r="W25" i="2"/>
  <c r="M25" i="2"/>
  <c r="K25" i="2"/>
  <c r="U25" i="2"/>
  <c r="S25" i="2"/>
  <c r="T25" i="2"/>
  <c r="L25" i="2"/>
  <c r="P25" i="2" s="1"/>
  <c r="Z25" i="2"/>
  <c r="AK116" i="2"/>
  <c r="AD116" i="2"/>
  <c r="M125" i="2"/>
  <c r="Z125" i="2"/>
  <c r="L125" i="2"/>
  <c r="P125" i="2" s="1"/>
  <c r="K125" i="2"/>
  <c r="S125" i="2"/>
  <c r="T125" i="2"/>
  <c r="U125" i="2"/>
  <c r="W125" i="2"/>
  <c r="U130" i="2"/>
  <c r="L130" i="2"/>
  <c r="W130" i="2"/>
  <c r="K130" i="2"/>
  <c r="T130" i="2"/>
  <c r="M130" i="2"/>
  <c r="Z130" i="2"/>
  <c r="S130" i="2"/>
  <c r="Z119" i="2"/>
  <c r="T119" i="2"/>
  <c r="S119" i="2"/>
  <c r="U119" i="2"/>
  <c r="K119" i="2"/>
  <c r="M119" i="2"/>
  <c r="L119" i="2"/>
  <c r="W119" i="2"/>
  <c r="M141" i="2"/>
  <c r="T141" i="2"/>
  <c r="K141" i="2"/>
  <c r="S141" i="2"/>
  <c r="Z141" i="2"/>
  <c r="W141" i="2"/>
  <c r="L141" i="2"/>
  <c r="U141" i="2"/>
  <c r="P128" i="2"/>
  <c r="Q128" i="2" s="1"/>
  <c r="S126" i="2"/>
  <c r="W126" i="2"/>
  <c r="L126" i="2"/>
  <c r="P126" i="2" s="1"/>
  <c r="K126" i="2"/>
  <c r="U126" i="2"/>
  <c r="M126" i="2"/>
  <c r="T126" i="2"/>
  <c r="Z126" i="2"/>
  <c r="T115" i="2"/>
  <c r="K115" i="2"/>
  <c r="S115" i="2"/>
  <c r="Z115" i="2"/>
  <c r="U115" i="2"/>
  <c r="L115" i="2"/>
  <c r="M115" i="2"/>
  <c r="W115" i="2"/>
  <c r="Y95" i="2"/>
  <c r="AC95" i="2" s="1"/>
  <c r="Q95" i="2"/>
  <c r="AI95" i="2"/>
  <c r="R95" i="2"/>
  <c r="X95" i="2" s="1"/>
  <c r="AJ95" i="2" s="1"/>
  <c r="AA95" i="2"/>
  <c r="AB95" i="2"/>
  <c r="AC86" i="2"/>
  <c r="H85" i="2"/>
  <c r="I85" i="2" s="1"/>
  <c r="V85" i="2"/>
  <c r="J85" i="2"/>
  <c r="O85" i="2"/>
  <c r="T91" i="2"/>
  <c r="K91" i="2"/>
  <c r="S91" i="2"/>
  <c r="Z91" i="2"/>
  <c r="U91" i="2"/>
  <c r="L91" i="2"/>
  <c r="P91" i="2" s="1"/>
  <c r="W91" i="2"/>
  <c r="M91" i="2"/>
  <c r="X114" i="2"/>
  <c r="AJ114" i="2" s="1"/>
  <c r="U96" i="2"/>
  <c r="L96" i="2"/>
  <c r="P96" i="2" s="1"/>
  <c r="T96" i="2"/>
  <c r="K96" i="2"/>
  <c r="S96" i="2"/>
  <c r="M96" i="2"/>
  <c r="Z96" i="2"/>
  <c r="W96" i="2"/>
  <c r="T79" i="2"/>
  <c r="K79" i="2"/>
  <c r="S79" i="2"/>
  <c r="Z79" i="2"/>
  <c r="U79" i="2"/>
  <c r="L79" i="2"/>
  <c r="W79" i="2"/>
  <c r="M79" i="2"/>
  <c r="P39" i="2"/>
  <c r="Q39" i="2" s="1"/>
  <c r="S82" i="2"/>
  <c r="Z82" i="2"/>
  <c r="T82" i="2"/>
  <c r="K82" i="2"/>
  <c r="W82" i="2"/>
  <c r="U82" i="2"/>
  <c r="M82" i="2"/>
  <c r="L82" i="2"/>
  <c r="J44" i="2"/>
  <c r="O44" i="2"/>
  <c r="V44" i="2"/>
  <c r="H44" i="2"/>
  <c r="I44" i="2" s="1"/>
  <c r="Z34" i="2"/>
  <c r="T34" i="2"/>
  <c r="S34" i="2"/>
  <c r="U34" i="2"/>
  <c r="K34" i="2"/>
  <c r="W34" i="2"/>
  <c r="M34" i="2"/>
  <c r="L34" i="2"/>
  <c r="P34" i="2" s="1"/>
  <c r="P31" i="2"/>
  <c r="Q31" i="2" s="1"/>
  <c r="P14" i="2"/>
  <c r="Q14" i="2" s="1"/>
  <c r="X40" i="2"/>
  <c r="AJ40" i="2" s="1"/>
  <c r="M29" i="2"/>
  <c r="U29" i="2"/>
  <c r="L29" i="2"/>
  <c r="P29" i="2" s="1"/>
  <c r="K29" i="2"/>
  <c r="W29" i="2"/>
  <c r="T29" i="2"/>
  <c r="S29" i="2"/>
  <c r="Z29" i="2"/>
  <c r="M38" i="2"/>
  <c r="U38" i="2"/>
  <c r="L38" i="2"/>
  <c r="P38" i="2" s="1"/>
  <c r="Z38" i="2"/>
  <c r="K38" i="2"/>
  <c r="W38" i="2"/>
  <c r="T38" i="2"/>
  <c r="S38" i="2"/>
  <c r="P4" i="2"/>
  <c r="Q4" i="2" s="1"/>
  <c r="U15" i="2"/>
  <c r="L15" i="2"/>
  <c r="P15" i="2" s="1"/>
  <c r="T15" i="2"/>
  <c r="K15" i="2"/>
  <c r="S15" i="2"/>
  <c r="M15" i="2"/>
  <c r="W15" i="2"/>
  <c r="Z15" i="2"/>
  <c r="H80" i="2"/>
  <c r="I80" i="2" s="1"/>
  <c r="O80" i="2"/>
  <c r="J80" i="2"/>
  <c r="V80" i="2"/>
  <c r="W140" i="2"/>
  <c r="M140" i="2"/>
  <c r="U140" i="2"/>
  <c r="L140" i="2"/>
  <c r="P140" i="2" s="1"/>
  <c r="Z140" i="2"/>
  <c r="K140" i="2"/>
  <c r="S140" i="2"/>
  <c r="T140" i="2"/>
  <c r="H107" i="2"/>
  <c r="I107" i="2" s="1"/>
  <c r="J107" i="2"/>
  <c r="V107" i="2"/>
  <c r="O107" i="2"/>
  <c r="U111" i="2"/>
  <c r="L111" i="2"/>
  <c r="P111" i="2" s="1"/>
  <c r="T111" i="2"/>
  <c r="K111" i="2"/>
  <c r="S111" i="2"/>
  <c r="M111" i="2"/>
  <c r="Z111" i="2"/>
  <c r="W111" i="2"/>
  <c r="H57" i="2"/>
  <c r="I57" i="2" s="1"/>
  <c r="J57" i="2"/>
  <c r="V57" i="2"/>
  <c r="O57" i="2"/>
  <c r="AI131" i="2"/>
  <c r="R131" i="2"/>
  <c r="X131" i="2" s="1"/>
  <c r="AJ131" i="2" s="1"/>
  <c r="AB131" i="2"/>
  <c r="Q131" i="2"/>
  <c r="AA131" i="2"/>
  <c r="Y131" i="2"/>
  <c r="U87" i="2"/>
  <c r="L87" i="2"/>
  <c r="T87" i="2"/>
  <c r="W87" i="2"/>
  <c r="K87" i="2"/>
  <c r="S87" i="2"/>
  <c r="Z87" i="2"/>
  <c r="M87" i="2"/>
  <c r="H77" i="2"/>
  <c r="I77" i="2" s="1"/>
  <c r="J77" i="2"/>
  <c r="O77" i="2"/>
  <c r="V77" i="2"/>
  <c r="X86" i="2"/>
  <c r="AJ86" i="2" s="1"/>
  <c r="Z89" i="2"/>
  <c r="T89" i="2"/>
  <c r="S89" i="2"/>
  <c r="M89" i="2"/>
  <c r="W89" i="2"/>
  <c r="L89" i="2"/>
  <c r="P89" i="2" s="1"/>
  <c r="U89" i="2"/>
  <c r="K89" i="2"/>
  <c r="AB53" i="2"/>
  <c r="R53" i="2"/>
  <c r="X53" i="2" s="1"/>
  <c r="AJ53" i="2" s="1"/>
  <c r="AA53" i="2"/>
  <c r="Y53" i="2"/>
  <c r="AI53" i="2"/>
  <c r="Q53" i="2"/>
  <c r="H66" i="2"/>
  <c r="I66" i="2" s="1"/>
  <c r="J66" i="2"/>
  <c r="V66" i="2"/>
  <c r="O66" i="2"/>
  <c r="H45" i="2"/>
  <c r="I45" i="2" s="1"/>
  <c r="V45" i="2"/>
  <c r="J45" i="2"/>
  <c r="O45" i="2"/>
  <c r="X72" i="2"/>
  <c r="M46" i="2"/>
  <c r="U46" i="2"/>
  <c r="L46" i="2"/>
  <c r="T46" i="2"/>
  <c r="S46" i="2"/>
  <c r="Z46" i="2"/>
  <c r="K46" i="2"/>
  <c r="W46" i="2"/>
  <c r="S12" i="2"/>
  <c r="Z12" i="2"/>
  <c r="T12" i="2"/>
  <c r="K12" i="2"/>
  <c r="U12" i="2"/>
  <c r="M12" i="2"/>
  <c r="L12" i="2"/>
  <c r="P12" i="2" s="1"/>
  <c r="W12" i="2"/>
  <c r="P10" i="2"/>
  <c r="Q10" i="2" s="1"/>
  <c r="AD135" i="1"/>
  <c r="Z133" i="1"/>
  <c r="AB133" i="1"/>
  <c r="AD130" i="1"/>
  <c r="AL130" i="1" s="1"/>
  <c r="AP212" i="1" l="1"/>
  <c r="AQ212" i="1" s="1"/>
  <c r="AR212" i="1" s="1"/>
  <c r="AP210" i="1"/>
  <c r="AQ210" i="1" s="1"/>
  <c r="AR210" i="1" s="1"/>
  <c r="AC133" i="1"/>
  <c r="S133" i="1"/>
  <c r="AD131" i="1"/>
  <c r="AL131" i="1" s="1"/>
  <c r="Q133" i="1"/>
  <c r="R133" i="1" s="1"/>
  <c r="AA136" i="1"/>
  <c r="L136" i="1"/>
  <c r="V136" i="1"/>
  <c r="T136" i="1"/>
  <c r="M136" i="1"/>
  <c r="Q136" i="1" s="1"/>
  <c r="U136" i="1"/>
  <c r="N136" i="1"/>
  <c r="AJ134" i="1"/>
  <c r="Z134" i="1"/>
  <c r="AC134" i="1"/>
  <c r="S134" i="1"/>
  <c r="AB134" i="1"/>
  <c r="AL135" i="1"/>
  <c r="Q134" i="1"/>
  <c r="R134" i="1" s="1"/>
  <c r="AI89" i="2"/>
  <c r="R89" i="2"/>
  <c r="X89" i="2" s="1"/>
  <c r="AJ89" i="2" s="1"/>
  <c r="Y89" i="2"/>
  <c r="Q89" i="2"/>
  <c r="AB89" i="2"/>
  <c r="AA89" i="2"/>
  <c r="W80" i="2"/>
  <c r="Z80" i="2"/>
  <c r="T80" i="2"/>
  <c r="S80" i="2"/>
  <c r="M80" i="2"/>
  <c r="L80" i="2"/>
  <c r="P80" i="2" s="1"/>
  <c r="K80" i="2"/>
  <c r="U80" i="2"/>
  <c r="AA138" i="2"/>
  <c r="AI138" i="2"/>
  <c r="Y138" i="2"/>
  <c r="R138" i="2"/>
  <c r="X138" i="2" s="1"/>
  <c r="AJ138" i="2" s="1"/>
  <c r="AB138" i="2"/>
  <c r="Q138" i="2"/>
  <c r="AB111" i="2"/>
  <c r="AA111" i="2"/>
  <c r="Q111" i="2"/>
  <c r="Y111" i="2"/>
  <c r="R111" i="2"/>
  <c r="X111" i="2" s="1"/>
  <c r="AJ111" i="2" s="1"/>
  <c r="AI111" i="2"/>
  <c r="T44" i="2"/>
  <c r="K44" i="2"/>
  <c r="S44" i="2"/>
  <c r="Z44" i="2"/>
  <c r="M44" i="2"/>
  <c r="W44" i="2"/>
  <c r="L44" i="2"/>
  <c r="U44" i="2"/>
  <c r="Z85" i="2"/>
  <c r="M85" i="2"/>
  <c r="U85" i="2"/>
  <c r="L85" i="2"/>
  <c r="S85" i="2"/>
  <c r="W85" i="2"/>
  <c r="T85" i="2"/>
  <c r="K85" i="2"/>
  <c r="AA126" i="2"/>
  <c r="AI126" i="2"/>
  <c r="Y126" i="2"/>
  <c r="R126" i="2"/>
  <c r="X126" i="2" s="1"/>
  <c r="AJ126" i="2" s="1"/>
  <c r="Q126" i="2"/>
  <c r="AB126" i="2"/>
  <c r="AI25" i="2"/>
  <c r="Y25" i="2"/>
  <c r="AC25" i="2" s="1"/>
  <c r="AB25" i="2"/>
  <c r="AA25" i="2"/>
  <c r="R25" i="2"/>
  <c r="X25" i="2" s="1"/>
  <c r="AJ25" i="2" s="1"/>
  <c r="Q25" i="2"/>
  <c r="AB101" i="2"/>
  <c r="AA101" i="2"/>
  <c r="Y101" i="2"/>
  <c r="AC101" i="2" s="1"/>
  <c r="Q101" i="2"/>
  <c r="AI101" i="2"/>
  <c r="R101" i="2"/>
  <c r="X101" i="2" s="1"/>
  <c r="AJ101" i="2" s="1"/>
  <c r="AC7" i="2"/>
  <c r="Z16" i="2"/>
  <c r="S16" i="2"/>
  <c r="U16" i="2"/>
  <c r="T16" i="2"/>
  <c r="K16" i="2"/>
  <c r="L16" i="2"/>
  <c r="P16" i="2" s="1"/>
  <c r="W16" i="2"/>
  <c r="M16" i="2"/>
  <c r="AC63" i="2"/>
  <c r="AB81" i="2"/>
  <c r="AA81" i="2"/>
  <c r="Y81" i="2"/>
  <c r="AC81" i="2" s="1"/>
  <c r="AI81" i="2"/>
  <c r="R81" i="2"/>
  <c r="X81" i="2" s="1"/>
  <c r="AJ81" i="2" s="1"/>
  <c r="Q81" i="2"/>
  <c r="AA118" i="2"/>
  <c r="R118" i="2"/>
  <c r="X118" i="2" s="1"/>
  <c r="AJ118" i="2" s="1"/>
  <c r="AI118" i="2"/>
  <c r="Y118" i="2"/>
  <c r="Q118" i="2"/>
  <c r="AB118" i="2"/>
  <c r="P93" i="2"/>
  <c r="AC10" i="2"/>
  <c r="AD109" i="2"/>
  <c r="AC131" i="2"/>
  <c r="Z57" i="2"/>
  <c r="S57" i="2"/>
  <c r="U57" i="2"/>
  <c r="T57" i="2"/>
  <c r="M57" i="2"/>
  <c r="L57" i="2"/>
  <c r="K57" i="2"/>
  <c r="W57" i="2"/>
  <c r="P82" i="2"/>
  <c r="AB96" i="2"/>
  <c r="AA96" i="2"/>
  <c r="Y96" i="2"/>
  <c r="AC96" i="2" s="1"/>
  <c r="AI96" i="2"/>
  <c r="R96" i="2"/>
  <c r="X96" i="2" s="1"/>
  <c r="AJ96" i="2" s="1"/>
  <c r="Q96" i="2"/>
  <c r="AK95" i="2"/>
  <c r="AD95" i="2"/>
  <c r="AB115" i="2"/>
  <c r="AA115" i="2"/>
  <c r="AI115" i="2"/>
  <c r="R115" i="2"/>
  <c r="X115" i="2" s="1"/>
  <c r="AJ115" i="2" s="1"/>
  <c r="Y115" i="2"/>
  <c r="AI119" i="2"/>
  <c r="R119" i="2"/>
  <c r="X119" i="2" s="1"/>
  <c r="AJ119" i="2" s="1"/>
  <c r="AB119" i="2"/>
  <c r="AA119" i="2"/>
  <c r="Y119" i="2"/>
  <c r="AH116" i="2"/>
  <c r="AL116" i="2"/>
  <c r="T127" i="2"/>
  <c r="K127" i="2"/>
  <c r="S127" i="2"/>
  <c r="U127" i="2"/>
  <c r="W127" i="2"/>
  <c r="L127" i="2"/>
  <c r="P127" i="2" s="1"/>
  <c r="M127" i="2"/>
  <c r="Z127" i="2"/>
  <c r="AB61" i="2"/>
  <c r="Q61" i="2"/>
  <c r="AA61" i="2"/>
  <c r="Y61" i="2"/>
  <c r="AC61" i="2" s="1"/>
  <c r="AI61" i="2"/>
  <c r="R61" i="2"/>
  <c r="X61" i="2" s="1"/>
  <c r="AJ61" i="2" s="1"/>
  <c r="P30" i="2"/>
  <c r="W17" i="2"/>
  <c r="M17" i="2"/>
  <c r="U17" i="2"/>
  <c r="L17" i="2"/>
  <c r="P17" i="2" s="1"/>
  <c r="Z17" i="2"/>
  <c r="T17" i="2"/>
  <c r="S17" i="2"/>
  <c r="K17" i="2"/>
  <c r="P56" i="2"/>
  <c r="AI102" i="2"/>
  <c r="R102" i="2"/>
  <c r="X102" i="2" s="1"/>
  <c r="AJ102" i="2" s="1"/>
  <c r="Y102" i="2"/>
  <c r="AC102" i="2" s="1"/>
  <c r="Q102" i="2"/>
  <c r="AB102" i="2"/>
  <c r="AA102" i="2"/>
  <c r="AB84" i="2"/>
  <c r="AA84" i="2"/>
  <c r="Y84" i="2"/>
  <c r="AI84" i="2"/>
  <c r="R84" i="2"/>
  <c r="X84" i="2" s="1"/>
  <c r="AJ84" i="2" s="1"/>
  <c r="Q84" i="2"/>
  <c r="S54" i="2"/>
  <c r="T54" i="2"/>
  <c r="K54" i="2"/>
  <c r="U54" i="2"/>
  <c r="W54" i="2"/>
  <c r="M54" i="2"/>
  <c r="L54" i="2"/>
  <c r="Z54" i="2"/>
  <c r="AK60" i="2"/>
  <c r="AD60" i="2"/>
  <c r="Z136" i="2"/>
  <c r="M136" i="2"/>
  <c r="S136" i="2"/>
  <c r="L136" i="2"/>
  <c r="K136" i="2"/>
  <c r="T136" i="2"/>
  <c r="W136" i="2"/>
  <c r="U136" i="2"/>
  <c r="AH39" i="2"/>
  <c r="AL39" i="2"/>
  <c r="P74" i="2"/>
  <c r="T104" i="2"/>
  <c r="K104" i="2"/>
  <c r="S104" i="2"/>
  <c r="M104" i="2"/>
  <c r="W104" i="2"/>
  <c r="U104" i="2"/>
  <c r="Z104" i="2"/>
  <c r="L104" i="2"/>
  <c r="AK128" i="2"/>
  <c r="AD128" i="2"/>
  <c r="AC18" i="2"/>
  <c r="AK36" i="2"/>
  <c r="AD36" i="2"/>
  <c r="AB79" i="2"/>
  <c r="AA79" i="2"/>
  <c r="AI79" i="2"/>
  <c r="R79" i="2"/>
  <c r="X79" i="2" s="1"/>
  <c r="AJ79" i="2" s="1"/>
  <c r="Y79" i="2"/>
  <c r="AB141" i="2"/>
  <c r="AA141" i="2"/>
  <c r="AI141" i="2"/>
  <c r="R141" i="2"/>
  <c r="X141" i="2" s="1"/>
  <c r="AJ141" i="2" s="1"/>
  <c r="Y141" i="2"/>
  <c r="AB59" i="2"/>
  <c r="AA59" i="2"/>
  <c r="AI59" i="2"/>
  <c r="R59" i="2"/>
  <c r="X59" i="2" s="1"/>
  <c r="AJ59" i="2" s="1"/>
  <c r="Y59" i="2"/>
  <c r="AC59" i="2" s="1"/>
  <c r="Q59" i="2"/>
  <c r="AK35" i="2"/>
  <c r="AD35" i="2"/>
  <c r="AA47" i="2"/>
  <c r="AI47" i="2"/>
  <c r="R47" i="2"/>
  <c r="X47" i="2" s="1"/>
  <c r="AJ47" i="2" s="1"/>
  <c r="Q47" i="2"/>
  <c r="AB47" i="2"/>
  <c r="Y47" i="2"/>
  <c r="AC47" i="2" s="1"/>
  <c r="Z28" i="2"/>
  <c r="M28" i="2"/>
  <c r="W28" i="2"/>
  <c r="L28" i="2"/>
  <c r="P28" i="2" s="1"/>
  <c r="K28" i="2"/>
  <c r="U28" i="2"/>
  <c r="T28" i="2"/>
  <c r="S28" i="2"/>
  <c r="W9" i="2"/>
  <c r="Z9" i="2"/>
  <c r="L9" i="2"/>
  <c r="P9" i="2" s="1"/>
  <c r="U9" i="2"/>
  <c r="T9" i="2"/>
  <c r="S9" i="2"/>
  <c r="M9" i="2"/>
  <c r="K9" i="2"/>
  <c r="AA120" i="2"/>
  <c r="AI120" i="2"/>
  <c r="Y120" i="2"/>
  <c r="AC120" i="2" s="1"/>
  <c r="AB120" i="2"/>
  <c r="Q120" i="2"/>
  <c r="R120" i="2"/>
  <c r="X120" i="2" s="1"/>
  <c r="AJ120" i="2" s="1"/>
  <c r="W19" i="2"/>
  <c r="Z19" i="2"/>
  <c r="M19" i="2"/>
  <c r="T19" i="2"/>
  <c r="S19" i="2"/>
  <c r="L19" i="2"/>
  <c r="P19" i="2" s="1"/>
  <c r="K19" i="2"/>
  <c r="U19" i="2"/>
  <c r="AH142" i="2"/>
  <c r="AL142" i="2"/>
  <c r="AD40" i="2"/>
  <c r="AB46" i="2"/>
  <c r="R46" i="2"/>
  <c r="X46" i="2" s="1"/>
  <c r="AJ46" i="2" s="1"/>
  <c r="AA46" i="2"/>
  <c r="Q46" i="2"/>
  <c r="Y46" i="2"/>
  <c r="AI46" i="2"/>
  <c r="AK86" i="2"/>
  <c r="AD86" i="2"/>
  <c r="AB49" i="2"/>
  <c r="R49" i="2"/>
  <c r="X49" i="2" s="1"/>
  <c r="AJ49" i="2" s="1"/>
  <c r="AA49" i="2"/>
  <c r="Q49" i="2"/>
  <c r="Y49" i="2"/>
  <c r="AI49" i="2"/>
  <c r="AA30" i="2"/>
  <c r="AI30" i="2"/>
  <c r="R30" i="2"/>
  <c r="X30" i="2" s="1"/>
  <c r="AJ30" i="2" s="1"/>
  <c r="Q30" i="2"/>
  <c r="AB30" i="2"/>
  <c r="Y30" i="2"/>
  <c r="AC30" i="2" s="1"/>
  <c r="T139" i="2"/>
  <c r="K139" i="2"/>
  <c r="U139" i="2"/>
  <c r="S139" i="2"/>
  <c r="Z139" i="2"/>
  <c r="W139" i="2"/>
  <c r="L139" i="2"/>
  <c r="P139" i="2" s="1"/>
  <c r="M139" i="2"/>
  <c r="U41" i="2"/>
  <c r="L41" i="2"/>
  <c r="T41" i="2"/>
  <c r="K41" i="2"/>
  <c r="Z41" i="2"/>
  <c r="W41" i="2"/>
  <c r="M41" i="2"/>
  <c r="S41" i="2"/>
  <c r="AB76" i="2"/>
  <c r="AA76" i="2"/>
  <c r="AI76" i="2"/>
  <c r="R76" i="2"/>
  <c r="X76" i="2" s="1"/>
  <c r="AJ76" i="2" s="1"/>
  <c r="Q76" i="2"/>
  <c r="Y76" i="2"/>
  <c r="AC76" i="2" s="1"/>
  <c r="AN110" i="2"/>
  <c r="AM110" i="2"/>
  <c r="AK75" i="2"/>
  <c r="AD75" i="2"/>
  <c r="AK78" i="2"/>
  <c r="AD78" i="2"/>
  <c r="AC124" i="2"/>
  <c r="U97" i="2"/>
  <c r="L97" i="2"/>
  <c r="S97" i="2"/>
  <c r="T97" i="2"/>
  <c r="K97" i="2"/>
  <c r="Z97" i="2"/>
  <c r="M97" i="2"/>
  <c r="W97" i="2"/>
  <c r="Y130" i="2"/>
  <c r="AI130" i="2"/>
  <c r="AB130" i="2"/>
  <c r="AA130" i="2"/>
  <c r="R130" i="2"/>
  <c r="X130" i="2" s="1"/>
  <c r="AJ130" i="2" s="1"/>
  <c r="AK69" i="2"/>
  <c r="AD69" i="2"/>
  <c r="W92" i="2"/>
  <c r="Z92" i="2"/>
  <c r="U92" i="2"/>
  <c r="T92" i="2"/>
  <c r="S92" i="2"/>
  <c r="L92" i="2"/>
  <c r="K92" i="2"/>
  <c r="M92" i="2"/>
  <c r="Y52" i="2"/>
  <c r="AI52" i="2"/>
  <c r="R52" i="2"/>
  <c r="X52" i="2" s="1"/>
  <c r="AJ52" i="2" s="1"/>
  <c r="Q52" i="2"/>
  <c r="AB52" i="2"/>
  <c r="AA52" i="2"/>
  <c r="AC117" i="2"/>
  <c r="AD114" i="2"/>
  <c r="AK32" i="2"/>
  <c r="AD32" i="2"/>
  <c r="AB15" i="2"/>
  <c r="AA15" i="2"/>
  <c r="AI15" i="2"/>
  <c r="Y15" i="2"/>
  <c r="AC15" i="2" s="1"/>
  <c r="R15" i="2"/>
  <c r="X15" i="2" s="1"/>
  <c r="AJ15" i="2" s="1"/>
  <c r="Q15" i="2"/>
  <c r="AB87" i="2"/>
  <c r="AA87" i="2"/>
  <c r="AI87" i="2"/>
  <c r="Y87" i="2"/>
  <c r="AC87" i="2" s="1"/>
  <c r="R87" i="2"/>
  <c r="X87" i="2" s="1"/>
  <c r="AJ87" i="2" s="1"/>
  <c r="AI125" i="2"/>
  <c r="R125" i="2"/>
  <c r="X125" i="2" s="1"/>
  <c r="AJ125" i="2" s="1"/>
  <c r="AA125" i="2"/>
  <c r="Y125" i="2"/>
  <c r="AB125" i="2"/>
  <c r="Q125" i="2"/>
  <c r="AB91" i="2"/>
  <c r="AA91" i="2"/>
  <c r="AI91" i="2"/>
  <c r="R91" i="2"/>
  <c r="X91" i="2" s="1"/>
  <c r="AJ91" i="2" s="1"/>
  <c r="Y91" i="2"/>
  <c r="Q91" i="2"/>
  <c r="P115" i="2"/>
  <c r="Q115" i="2" s="1"/>
  <c r="AL135" i="2"/>
  <c r="AH135" i="2"/>
  <c r="AK83" i="2"/>
  <c r="AD83" i="2"/>
  <c r="AI42" i="2"/>
  <c r="R42" i="2"/>
  <c r="X42" i="2" s="1"/>
  <c r="AJ42" i="2" s="1"/>
  <c r="Y42" i="2"/>
  <c r="AA42" i="2"/>
  <c r="AB42" i="2"/>
  <c r="P62" i="2"/>
  <c r="Q62" i="2" s="1"/>
  <c r="U65" i="2"/>
  <c r="L65" i="2"/>
  <c r="T65" i="2"/>
  <c r="K65" i="2"/>
  <c r="S65" i="2"/>
  <c r="M65" i="2"/>
  <c r="W65" i="2"/>
  <c r="Z65" i="2"/>
  <c r="P76" i="2"/>
  <c r="AK100" i="2"/>
  <c r="AD100" i="2"/>
  <c r="AA133" i="2"/>
  <c r="AB133" i="2"/>
  <c r="Q133" i="2"/>
  <c r="AI133" i="2"/>
  <c r="Y133" i="2"/>
  <c r="AC133" i="2" s="1"/>
  <c r="R133" i="2"/>
  <c r="X133" i="2" s="1"/>
  <c r="AJ133" i="2" s="1"/>
  <c r="T121" i="2"/>
  <c r="K121" i="2"/>
  <c r="U121" i="2"/>
  <c r="S121" i="2"/>
  <c r="W121" i="2"/>
  <c r="L121" i="2"/>
  <c r="P121" i="2" s="1"/>
  <c r="Z121" i="2"/>
  <c r="M121" i="2"/>
  <c r="AJ72" i="2"/>
  <c r="AD72" i="2"/>
  <c r="AK58" i="2"/>
  <c r="AD58" i="2"/>
  <c r="W45" i="2"/>
  <c r="L45" i="2"/>
  <c r="P45" i="2" s="1"/>
  <c r="K45" i="2"/>
  <c r="U45" i="2"/>
  <c r="T45" i="2"/>
  <c r="S45" i="2"/>
  <c r="Z45" i="2"/>
  <c r="M45" i="2"/>
  <c r="AA12" i="2"/>
  <c r="AI12" i="2"/>
  <c r="R12" i="2"/>
  <c r="X12" i="2" s="1"/>
  <c r="AJ12" i="2" s="1"/>
  <c r="Y12" i="2"/>
  <c r="Q12" i="2"/>
  <c r="AB12" i="2"/>
  <c r="AC53" i="2"/>
  <c r="Z77" i="2"/>
  <c r="S77" i="2"/>
  <c r="T77" i="2"/>
  <c r="M77" i="2"/>
  <c r="L77" i="2"/>
  <c r="P77" i="2" s="1"/>
  <c r="K77" i="2"/>
  <c r="W77" i="2"/>
  <c r="U77" i="2"/>
  <c r="S107" i="2"/>
  <c r="Z107" i="2"/>
  <c r="L107" i="2"/>
  <c r="W107" i="2"/>
  <c r="K107" i="2"/>
  <c r="M107" i="2"/>
  <c r="U107" i="2"/>
  <c r="T107" i="2"/>
  <c r="AA82" i="2"/>
  <c r="AI82" i="2"/>
  <c r="R82" i="2"/>
  <c r="X82" i="2" s="1"/>
  <c r="AJ82" i="2" s="1"/>
  <c r="Y82" i="2"/>
  <c r="Q82" i="2"/>
  <c r="AB82" i="2"/>
  <c r="P79" i="2"/>
  <c r="Q79" i="2" s="1"/>
  <c r="P141" i="2"/>
  <c r="Q141" i="2" s="1"/>
  <c r="P130" i="2"/>
  <c r="Q130" i="2" s="1"/>
  <c r="P59" i="2"/>
  <c r="AL22" i="2"/>
  <c r="AH22" i="2"/>
  <c r="P42" i="2"/>
  <c r="Q42" i="2" s="1"/>
  <c r="AA62" i="2"/>
  <c r="AI62" i="2"/>
  <c r="R62" i="2"/>
  <c r="X62" i="2" s="1"/>
  <c r="AJ62" i="2" s="1"/>
  <c r="Y62" i="2"/>
  <c r="AB62" i="2"/>
  <c r="Z23" i="2"/>
  <c r="M23" i="2"/>
  <c r="W23" i="2"/>
  <c r="L23" i="2"/>
  <c r="P23" i="2" s="1"/>
  <c r="K23" i="2"/>
  <c r="U23" i="2"/>
  <c r="T23" i="2"/>
  <c r="S23" i="2"/>
  <c r="AC20" i="2"/>
  <c r="AC26" i="2"/>
  <c r="Z113" i="2"/>
  <c r="S113" i="2"/>
  <c r="L113" i="2"/>
  <c r="K113" i="2"/>
  <c r="W113" i="2"/>
  <c r="M113" i="2"/>
  <c r="T113" i="2"/>
  <c r="U113" i="2"/>
  <c r="S21" i="2"/>
  <c r="Z21" i="2"/>
  <c r="T21" i="2"/>
  <c r="K21" i="2"/>
  <c r="W21" i="2"/>
  <c r="L21" i="2"/>
  <c r="U21" i="2"/>
  <c r="M21" i="2"/>
  <c r="AC48" i="2"/>
  <c r="AA74" i="2"/>
  <c r="AI74" i="2"/>
  <c r="R74" i="2"/>
  <c r="X74" i="2" s="1"/>
  <c r="AJ74" i="2" s="1"/>
  <c r="Y74" i="2"/>
  <c r="Q74" i="2"/>
  <c r="AB74" i="2"/>
  <c r="AI98" i="2"/>
  <c r="R98" i="2"/>
  <c r="X98" i="2" s="1"/>
  <c r="AJ98" i="2" s="1"/>
  <c r="AA98" i="2"/>
  <c r="Y98" i="2"/>
  <c r="AB98" i="2"/>
  <c r="Q98" i="2"/>
  <c r="S94" i="2"/>
  <c r="Z94" i="2"/>
  <c r="T94" i="2"/>
  <c r="K94" i="2"/>
  <c r="L94" i="2"/>
  <c r="W94" i="2"/>
  <c r="U94" i="2"/>
  <c r="M94" i="2"/>
  <c r="AB93" i="2"/>
  <c r="Q93" i="2"/>
  <c r="AA93" i="2"/>
  <c r="Y93" i="2"/>
  <c r="R93" i="2"/>
  <c r="X93" i="2" s="1"/>
  <c r="AJ93" i="2" s="1"/>
  <c r="AI93" i="2"/>
  <c r="AC43" i="2"/>
  <c r="AC4" i="2"/>
  <c r="Z66" i="2"/>
  <c r="S66" i="2"/>
  <c r="M66" i="2"/>
  <c r="L66" i="2"/>
  <c r="P66" i="2" s="1"/>
  <c r="U66" i="2"/>
  <c r="K66" i="2"/>
  <c r="W66" i="2"/>
  <c r="T66" i="2"/>
  <c r="Y140" i="2"/>
  <c r="AC140" i="2" s="1"/>
  <c r="Q140" i="2"/>
  <c r="AI140" i="2"/>
  <c r="R140" i="2"/>
  <c r="X140" i="2" s="1"/>
  <c r="AJ140" i="2" s="1"/>
  <c r="AB140" i="2"/>
  <c r="AA140" i="2"/>
  <c r="AA38" i="2"/>
  <c r="Q38" i="2"/>
  <c r="Y38" i="2"/>
  <c r="AC38" i="2" s="1"/>
  <c r="AI38" i="2"/>
  <c r="AB38" i="2"/>
  <c r="R38" i="2"/>
  <c r="X38" i="2" s="1"/>
  <c r="AJ38" i="2" s="1"/>
  <c r="AI29" i="2"/>
  <c r="Y29" i="2"/>
  <c r="R29" i="2"/>
  <c r="X29" i="2" s="1"/>
  <c r="AJ29" i="2" s="1"/>
  <c r="AB29" i="2"/>
  <c r="AA29" i="2"/>
  <c r="Q29" i="2"/>
  <c r="P46" i="2"/>
  <c r="P87" i="2"/>
  <c r="Q87" i="2" s="1"/>
  <c r="AI34" i="2"/>
  <c r="R34" i="2"/>
  <c r="X34" i="2" s="1"/>
  <c r="AJ34" i="2" s="1"/>
  <c r="Y34" i="2"/>
  <c r="Q34" i="2"/>
  <c r="AB34" i="2"/>
  <c r="AA34" i="2"/>
  <c r="P119" i="2"/>
  <c r="Q119" i="2" s="1"/>
  <c r="AC31" i="2"/>
  <c r="AC67" i="2"/>
  <c r="AB56" i="2"/>
  <c r="AA56" i="2"/>
  <c r="Y56" i="2"/>
  <c r="AC56" i="2" s="1"/>
  <c r="R56" i="2"/>
  <c r="X56" i="2" s="1"/>
  <c r="AJ56" i="2" s="1"/>
  <c r="Q56" i="2"/>
  <c r="AI56" i="2"/>
  <c r="M108" i="2"/>
  <c r="U108" i="2"/>
  <c r="L108" i="2"/>
  <c r="P108" i="2" s="1"/>
  <c r="Z108" i="2"/>
  <c r="K108" i="2"/>
  <c r="W108" i="2"/>
  <c r="T108" i="2"/>
  <c r="S108" i="2"/>
  <c r="T37" i="2"/>
  <c r="S37" i="2"/>
  <c r="Z37" i="2"/>
  <c r="M37" i="2"/>
  <c r="U37" i="2"/>
  <c r="W37" i="2"/>
  <c r="L37" i="2"/>
  <c r="K37" i="2"/>
  <c r="AK90" i="2"/>
  <c r="AD90" i="2"/>
  <c r="AD73" i="2"/>
  <c r="T134" i="2"/>
  <c r="K134" i="2"/>
  <c r="W134" i="2"/>
  <c r="L134" i="2"/>
  <c r="U134" i="2"/>
  <c r="M134" i="2"/>
  <c r="Z134" i="2"/>
  <c r="S134" i="2"/>
  <c r="AC14" i="2"/>
  <c r="AC103" i="2"/>
  <c r="AD55" i="2"/>
  <c r="AD133" i="1"/>
  <c r="Z136" i="1" l="1"/>
  <c r="S136" i="1"/>
  <c r="R136" i="1"/>
  <c r="AB136" i="1"/>
  <c r="AC136" i="1"/>
  <c r="AJ136" i="1"/>
  <c r="AD134" i="1"/>
  <c r="AL134" i="1"/>
  <c r="AL133" i="1"/>
  <c r="AL90" i="2"/>
  <c r="AH90" i="2"/>
  <c r="AK53" i="2"/>
  <c r="AD53" i="2"/>
  <c r="AK43" i="2"/>
  <c r="AD43" i="2"/>
  <c r="P21" i="2"/>
  <c r="AK14" i="2"/>
  <c r="AD14" i="2"/>
  <c r="AB134" i="2"/>
  <c r="AI134" i="2"/>
  <c r="Y134" i="2"/>
  <c r="AC134" i="2" s="1"/>
  <c r="R134" i="2"/>
  <c r="X134" i="2" s="1"/>
  <c r="AJ134" i="2" s="1"/>
  <c r="AA134" i="2"/>
  <c r="AA94" i="2"/>
  <c r="AI94" i="2"/>
  <c r="R94" i="2"/>
  <c r="X94" i="2" s="1"/>
  <c r="AJ94" i="2" s="1"/>
  <c r="Y94" i="2"/>
  <c r="AB94" i="2"/>
  <c r="AK48" i="2"/>
  <c r="AD48" i="2"/>
  <c r="P113" i="2"/>
  <c r="AC62" i="2"/>
  <c r="Y45" i="2"/>
  <c r="Q45" i="2"/>
  <c r="AI45" i="2"/>
  <c r="AB45" i="2"/>
  <c r="R45" i="2"/>
  <c r="X45" i="2" s="1"/>
  <c r="AJ45" i="2" s="1"/>
  <c r="AA45" i="2"/>
  <c r="P65" i="2"/>
  <c r="AL114" i="2"/>
  <c r="AH114" i="2"/>
  <c r="AC130" i="2"/>
  <c r="P97" i="2"/>
  <c r="Q97" i="2" s="1"/>
  <c r="AO110" i="2"/>
  <c r="AP110" i="2" s="1"/>
  <c r="AQ110" i="2"/>
  <c r="AC49" i="2"/>
  <c r="AC46" i="2"/>
  <c r="P104" i="2"/>
  <c r="P136" i="2"/>
  <c r="P54" i="2"/>
  <c r="AC119" i="2"/>
  <c r="P57" i="2"/>
  <c r="AK10" i="2"/>
  <c r="AD10" i="2"/>
  <c r="AK7" i="2"/>
  <c r="AD7" i="2"/>
  <c r="AC126" i="2"/>
  <c r="AK133" i="2"/>
  <c r="AD133" i="2"/>
  <c r="AH83" i="2"/>
  <c r="AL83" i="2"/>
  <c r="AK117" i="2"/>
  <c r="AD117" i="2"/>
  <c r="AL69" i="2"/>
  <c r="AH69" i="2"/>
  <c r="AK76" i="2"/>
  <c r="AD76" i="2"/>
  <c r="AK30" i="2"/>
  <c r="AD30" i="2"/>
  <c r="Y19" i="2"/>
  <c r="Q19" i="2"/>
  <c r="AI19" i="2"/>
  <c r="R19" i="2"/>
  <c r="X19" i="2" s="1"/>
  <c r="AJ19" i="2" s="1"/>
  <c r="AA19" i="2"/>
  <c r="AB19" i="2"/>
  <c r="AK47" i="2"/>
  <c r="AD47" i="2"/>
  <c r="AK102" i="2"/>
  <c r="AD102" i="2"/>
  <c r="AK61" i="2"/>
  <c r="AD61" i="2"/>
  <c r="AK96" i="2"/>
  <c r="AD96" i="2"/>
  <c r="AB108" i="2"/>
  <c r="Q108" i="2"/>
  <c r="AA108" i="2"/>
  <c r="R108" i="2"/>
  <c r="X108" i="2" s="1"/>
  <c r="AJ108" i="2" s="1"/>
  <c r="Y108" i="2"/>
  <c r="AI108" i="2"/>
  <c r="AK56" i="2"/>
  <c r="AD56" i="2"/>
  <c r="AK15" i="2"/>
  <c r="AD15" i="2"/>
  <c r="Y92" i="2"/>
  <c r="AI92" i="2"/>
  <c r="R92" i="2"/>
  <c r="X92" i="2" s="1"/>
  <c r="AJ92" i="2" s="1"/>
  <c r="AB92" i="2"/>
  <c r="AA92" i="2"/>
  <c r="AK124" i="2"/>
  <c r="AD124" i="2"/>
  <c r="AK59" i="2"/>
  <c r="AD59" i="2"/>
  <c r="AI16" i="2"/>
  <c r="R16" i="2"/>
  <c r="X16" i="2" s="1"/>
  <c r="AJ16" i="2" s="1"/>
  <c r="Y16" i="2"/>
  <c r="Q16" i="2"/>
  <c r="AA16" i="2"/>
  <c r="AB16" i="2"/>
  <c r="Y80" i="2"/>
  <c r="Q80" i="2"/>
  <c r="AI80" i="2"/>
  <c r="R80" i="2"/>
  <c r="X80" i="2" s="1"/>
  <c r="AJ80" i="2" s="1"/>
  <c r="AB80" i="2"/>
  <c r="AA80" i="2"/>
  <c r="AI23" i="2"/>
  <c r="R23" i="2"/>
  <c r="X23" i="2" s="1"/>
  <c r="AJ23" i="2" s="1"/>
  <c r="Y23" i="2"/>
  <c r="AC23" i="2" s="1"/>
  <c r="Q23" i="2"/>
  <c r="AA23" i="2"/>
  <c r="AB23" i="2"/>
  <c r="AK4" i="2"/>
  <c r="AD4" i="2"/>
  <c r="AL58" i="2"/>
  <c r="AH58" i="2"/>
  <c r="AN135" i="2"/>
  <c r="AM135" i="2"/>
  <c r="AK87" i="2"/>
  <c r="AD87" i="2"/>
  <c r="P92" i="2"/>
  <c r="Q92" i="2" s="1"/>
  <c r="AL78" i="2"/>
  <c r="AH78" i="2"/>
  <c r="AH36" i="2"/>
  <c r="AL36" i="2"/>
  <c r="AN39" i="2"/>
  <c r="AM39" i="2"/>
  <c r="AC84" i="2"/>
  <c r="AK81" i="2"/>
  <c r="AD81" i="2"/>
  <c r="AK25" i="2"/>
  <c r="AD25" i="2"/>
  <c r="AI85" i="2"/>
  <c r="R85" i="2"/>
  <c r="X85" i="2" s="1"/>
  <c r="AJ85" i="2" s="1"/>
  <c r="Y85" i="2"/>
  <c r="AA85" i="2"/>
  <c r="AB85" i="2"/>
  <c r="AB44" i="2"/>
  <c r="AA44" i="2"/>
  <c r="Y44" i="2"/>
  <c r="AI44" i="2"/>
  <c r="R44" i="2"/>
  <c r="X44" i="2" s="1"/>
  <c r="AJ44" i="2" s="1"/>
  <c r="AK38" i="2"/>
  <c r="AD38" i="2"/>
  <c r="AK26" i="2"/>
  <c r="AD26" i="2"/>
  <c r="AB97" i="2"/>
  <c r="R97" i="2"/>
  <c r="X97" i="2" s="1"/>
  <c r="AJ97" i="2" s="1"/>
  <c r="AA97" i="2"/>
  <c r="Y97" i="2"/>
  <c r="AI97" i="2"/>
  <c r="AK120" i="2"/>
  <c r="AD120" i="2"/>
  <c r="Y28" i="2"/>
  <c r="AC28" i="2" s="1"/>
  <c r="Q28" i="2"/>
  <c r="AA28" i="2"/>
  <c r="AI28" i="2"/>
  <c r="AB28" i="2"/>
  <c r="R28" i="2"/>
  <c r="X28" i="2" s="1"/>
  <c r="AJ28" i="2" s="1"/>
  <c r="AB127" i="2"/>
  <c r="R127" i="2"/>
  <c r="X127" i="2" s="1"/>
  <c r="AJ127" i="2" s="1"/>
  <c r="AA127" i="2"/>
  <c r="Q127" i="2"/>
  <c r="Y127" i="2"/>
  <c r="AI127" i="2"/>
  <c r="AH95" i="2"/>
  <c r="AL95" i="2"/>
  <c r="AC118" i="2"/>
  <c r="AK101" i="2"/>
  <c r="AD101" i="2"/>
  <c r="AC29" i="2"/>
  <c r="AC74" i="2"/>
  <c r="AK20" i="2"/>
  <c r="AD20" i="2"/>
  <c r="AB41" i="2"/>
  <c r="Y41" i="2"/>
  <c r="AC41" i="2" s="1"/>
  <c r="AI41" i="2"/>
  <c r="R41" i="2"/>
  <c r="X41" i="2" s="1"/>
  <c r="AJ41" i="2" s="1"/>
  <c r="AA41" i="2"/>
  <c r="AM22" i="2"/>
  <c r="AN22" i="2" s="1"/>
  <c r="AC82" i="2"/>
  <c r="Y107" i="2"/>
  <c r="Q107" i="2"/>
  <c r="AA107" i="2"/>
  <c r="AB107" i="2"/>
  <c r="AI107" i="2"/>
  <c r="R107" i="2"/>
  <c r="X107" i="2" s="1"/>
  <c r="AJ107" i="2" s="1"/>
  <c r="AH72" i="2"/>
  <c r="AL72" i="2"/>
  <c r="AH75" i="2"/>
  <c r="AL75" i="2"/>
  <c r="AL86" i="2"/>
  <c r="AH86" i="2"/>
  <c r="AL40" i="2"/>
  <c r="AH40" i="2"/>
  <c r="AC79" i="2"/>
  <c r="AK18" i="2"/>
  <c r="AD18" i="2"/>
  <c r="AH60" i="2"/>
  <c r="AL60" i="2"/>
  <c r="AA54" i="2"/>
  <c r="AI54" i="2"/>
  <c r="Y54" i="2"/>
  <c r="Q54" i="2"/>
  <c r="AB54" i="2"/>
  <c r="R54" i="2"/>
  <c r="X54" i="2" s="1"/>
  <c r="AJ54" i="2" s="1"/>
  <c r="R17" i="2"/>
  <c r="X17" i="2" s="1"/>
  <c r="AJ17" i="2" s="1"/>
  <c r="Q17" i="2"/>
  <c r="Y17" i="2"/>
  <c r="AI17" i="2"/>
  <c r="AB17" i="2"/>
  <c r="AA17" i="2"/>
  <c r="AC89" i="2"/>
  <c r="AI77" i="2"/>
  <c r="R77" i="2"/>
  <c r="X77" i="2" s="1"/>
  <c r="AJ77" i="2" s="1"/>
  <c r="Y77" i="2"/>
  <c r="AC77" i="2" s="1"/>
  <c r="Q77" i="2"/>
  <c r="AA77" i="2"/>
  <c r="AB77" i="2"/>
  <c r="P134" i="2"/>
  <c r="Q134" i="2" s="1"/>
  <c r="AK31" i="2"/>
  <c r="AD31" i="2"/>
  <c r="AC98" i="2"/>
  <c r="AA21" i="2"/>
  <c r="AI21" i="2"/>
  <c r="R21" i="2"/>
  <c r="X21" i="2" s="1"/>
  <c r="AJ21" i="2" s="1"/>
  <c r="Y21" i="2"/>
  <c r="Q21" i="2"/>
  <c r="AB21" i="2"/>
  <c r="AC12" i="2"/>
  <c r="AB121" i="2"/>
  <c r="AI121" i="2"/>
  <c r="Y121" i="2"/>
  <c r="R121" i="2"/>
  <c r="X121" i="2" s="1"/>
  <c r="AJ121" i="2" s="1"/>
  <c r="AA121" i="2"/>
  <c r="Q121" i="2"/>
  <c r="AL100" i="2"/>
  <c r="AH100" i="2"/>
  <c r="AB65" i="2"/>
  <c r="AA65" i="2"/>
  <c r="Q65" i="2"/>
  <c r="R65" i="2"/>
  <c r="X65" i="2" s="1"/>
  <c r="AJ65" i="2" s="1"/>
  <c r="AI65" i="2"/>
  <c r="Y65" i="2"/>
  <c r="AC42" i="2"/>
  <c r="AC125" i="2"/>
  <c r="AL32" i="2"/>
  <c r="AH32" i="2"/>
  <c r="P41" i="2"/>
  <c r="Q41" i="2" s="1"/>
  <c r="AL128" i="2"/>
  <c r="AH128" i="2"/>
  <c r="AC115" i="2"/>
  <c r="AI57" i="2"/>
  <c r="R57" i="2"/>
  <c r="X57" i="2" s="1"/>
  <c r="AJ57" i="2" s="1"/>
  <c r="Y57" i="2"/>
  <c r="AC57" i="2" s="1"/>
  <c r="Q57" i="2"/>
  <c r="AA57" i="2"/>
  <c r="AB57" i="2"/>
  <c r="AK131" i="2"/>
  <c r="AD131" i="2"/>
  <c r="AK63" i="2"/>
  <c r="AD63" i="2"/>
  <c r="P44" i="2"/>
  <c r="Q44" i="2" s="1"/>
  <c r="AC138" i="2"/>
  <c r="AK140" i="2"/>
  <c r="AD140" i="2"/>
  <c r="AL73" i="2"/>
  <c r="AH73" i="2"/>
  <c r="AC34" i="2"/>
  <c r="AI66" i="2"/>
  <c r="R66" i="2"/>
  <c r="X66" i="2" s="1"/>
  <c r="AJ66" i="2" s="1"/>
  <c r="Y66" i="2"/>
  <c r="AC66" i="2" s="1"/>
  <c r="Q66" i="2"/>
  <c r="AA66" i="2"/>
  <c r="AB66" i="2"/>
  <c r="Y37" i="2"/>
  <c r="AB37" i="2"/>
  <c r="R37" i="2"/>
  <c r="X37" i="2" s="1"/>
  <c r="AJ37" i="2" s="1"/>
  <c r="AA37" i="2"/>
  <c r="AI37" i="2"/>
  <c r="AK67" i="2"/>
  <c r="AD67" i="2"/>
  <c r="AH55" i="2"/>
  <c r="AL55" i="2"/>
  <c r="P37" i="2"/>
  <c r="Q37" i="2" s="1"/>
  <c r="AK103" i="2"/>
  <c r="AD103" i="2"/>
  <c r="AC93" i="2"/>
  <c r="P94" i="2"/>
  <c r="Q94" i="2" s="1"/>
  <c r="AI113" i="2"/>
  <c r="R113" i="2"/>
  <c r="X113" i="2" s="1"/>
  <c r="AJ113" i="2" s="1"/>
  <c r="Y113" i="2"/>
  <c r="Q113" i="2"/>
  <c r="AA113" i="2"/>
  <c r="AB113" i="2"/>
  <c r="P107" i="2"/>
  <c r="AC91" i="2"/>
  <c r="AC52" i="2"/>
  <c r="AB139" i="2"/>
  <c r="R139" i="2"/>
  <c r="X139" i="2" s="1"/>
  <c r="AJ139" i="2" s="1"/>
  <c r="AI139" i="2"/>
  <c r="Y139" i="2"/>
  <c r="AA139" i="2"/>
  <c r="Q139" i="2"/>
  <c r="AM142" i="2"/>
  <c r="AN142" i="2" s="1"/>
  <c r="Y9" i="2"/>
  <c r="Q9" i="2"/>
  <c r="AI9" i="2"/>
  <c r="R9" i="2"/>
  <c r="X9" i="2" s="1"/>
  <c r="AJ9" i="2" s="1"/>
  <c r="AB9" i="2"/>
  <c r="AA9" i="2"/>
  <c r="AH35" i="2"/>
  <c r="AL35" i="2"/>
  <c r="AC141" i="2"/>
  <c r="AB104" i="2"/>
  <c r="AA104" i="2"/>
  <c r="AI104" i="2"/>
  <c r="R104" i="2"/>
  <c r="X104" i="2" s="1"/>
  <c r="AJ104" i="2" s="1"/>
  <c r="Q104" i="2"/>
  <c r="Y104" i="2"/>
  <c r="AI136" i="2"/>
  <c r="R136" i="2"/>
  <c r="X136" i="2" s="1"/>
  <c r="AJ136" i="2" s="1"/>
  <c r="AB136" i="2"/>
  <c r="Q136" i="2"/>
  <c r="AA136" i="2"/>
  <c r="Y136" i="2"/>
  <c r="AC136" i="2" s="1"/>
  <c r="AN116" i="2"/>
  <c r="AM116" i="2"/>
  <c r="AL109" i="2"/>
  <c r="AH109" i="2"/>
  <c r="P85" i="2"/>
  <c r="Q85" i="2" s="1"/>
  <c r="AC111" i="2"/>
  <c r="AD136" i="1" l="1"/>
  <c r="AO142" i="2"/>
  <c r="AP142" i="2" s="1"/>
  <c r="AQ142" i="2" s="1"/>
  <c r="AO22" i="2"/>
  <c r="AP22" i="2" s="1"/>
  <c r="AQ22" i="2"/>
  <c r="AH103" i="2"/>
  <c r="AL103" i="2"/>
  <c r="AC139" i="2"/>
  <c r="AK12" i="2"/>
  <c r="AD12" i="2"/>
  <c r="AK34" i="2"/>
  <c r="AD34" i="2"/>
  <c r="AO116" i="2"/>
  <c r="AP116" i="2" s="1"/>
  <c r="AQ116" i="2" s="1"/>
  <c r="AK93" i="2"/>
  <c r="AD93" i="2"/>
  <c r="AC121" i="2"/>
  <c r="AC17" i="2"/>
  <c r="AM86" i="2"/>
  <c r="AN86" i="2" s="1"/>
  <c r="AK29" i="2"/>
  <c r="AD29" i="2"/>
  <c r="AO39" i="2"/>
  <c r="AP39" i="2" s="1"/>
  <c r="AQ39" i="2" s="1"/>
  <c r="AL59" i="2"/>
  <c r="AH59" i="2"/>
  <c r="AH102" i="2"/>
  <c r="AL102" i="2"/>
  <c r="AL117" i="2"/>
  <c r="AH117" i="2"/>
  <c r="AK46" i="2"/>
  <c r="AD46" i="2"/>
  <c r="AK77" i="2"/>
  <c r="AD77" i="2"/>
  <c r="AL101" i="2"/>
  <c r="AH101" i="2"/>
  <c r="AK28" i="2"/>
  <c r="AD28" i="2"/>
  <c r="AC44" i="2"/>
  <c r="AQ135" i="2"/>
  <c r="AO135" i="2"/>
  <c r="AP135" i="2" s="1"/>
  <c r="AK23" i="2"/>
  <c r="AD23" i="2"/>
  <c r="AC80" i="2"/>
  <c r="AC92" i="2"/>
  <c r="AC19" i="2"/>
  <c r="AL10" i="2"/>
  <c r="AH10" i="2"/>
  <c r="AK49" i="2"/>
  <c r="AD49" i="2"/>
  <c r="AH48" i="2"/>
  <c r="AL48" i="2"/>
  <c r="AK136" i="2"/>
  <c r="AD136" i="2"/>
  <c r="AN60" i="2"/>
  <c r="AM60" i="2"/>
  <c r="AH120" i="2"/>
  <c r="AL120" i="2"/>
  <c r="AL26" i="2"/>
  <c r="AH26" i="2"/>
  <c r="AH25" i="2"/>
  <c r="AL25" i="2"/>
  <c r="AN36" i="2"/>
  <c r="AM36" i="2"/>
  <c r="AM58" i="2"/>
  <c r="AN58" i="2" s="1"/>
  <c r="AH124" i="2"/>
  <c r="AL124" i="2"/>
  <c r="AL15" i="2"/>
  <c r="AH15" i="2"/>
  <c r="AL47" i="2"/>
  <c r="AH47" i="2"/>
  <c r="AL30" i="2"/>
  <c r="AH30" i="2"/>
  <c r="AL43" i="2"/>
  <c r="AH43" i="2"/>
  <c r="AK138" i="2"/>
  <c r="AD138" i="2"/>
  <c r="AK125" i="2"/>
  <c r="AD125" i="2"/>
  <c r="AM75" i="2"/>
  <c r="AN75" i="2" s="1"/>
  <c r="AC107" i="2"/>
  <c r="AK41" i="2"/>
  <c r="AD41" i="2"/>
  <c r="AK118" i="2"/>
  <c r="AD118" i="2"/>
  <c r="AN78" i="2"/>
  <c r="AM78" i="2"/>
  <c r="AN83" i="2"/>
  <c r="AM83" i="2"/>
  <c r="AL38" i="2"/>
  <c r="AH38" i="2"/>
  <c r="AL81" i="2"/>
  <c r="AH81" i="2"/>
  <c r="AL56" i="2"/>
  <c r="AH56" i="2"/>
  <c r="AL96" i="2"/>
  <c r="AH96" i="2"/>
  <c r="AL76" i="2"/>
  <c r="AH76" i="2"/>
  <c r="AL133" i="2"/>
  <c r="AH133" i="2"/>
  <c r="AK119" i="2"/>
  <c r="AD119" i="2"/>
  <c r="AK134" i="2"/>
  <c r="AD134" i="2"/>
  <c r="AL53" i="2"/>
  <c r="AH53" i="2"/>
  <c r="AM32" i="2"/>
  <c r="AN32" i="2"/>
  <c r="AH63" i="2"/>
  <c r="AL63" i="2"/>
  <c r="AH31" i="2"/>
  <c r="AL31" i="2"/>
  <c r="AC113" i="2"/>
  <c r="AK82" i="2"/>
  <c r="AD82" i="2"/>
  <c r="AL4" i="2"/>
  <c r="AH4" i="2"/>
  <c r="AM55" i="2"/>
  <c r="AN55" i="2" s="1"/>
  <c r="AC37" i="2"/>
  <c r="AM73" i="2"/>
  <c r="AN73" i="2"/>
  <c r="AH131" i="2"/>
  <c r="AL131" i="2"/>
  <c r="AK115" i="2"/>
  <c r="AD115" i="2"/>
  <c r="AC65" i="2"/>
  <c r="AK79" i="2"/>
  <c r="AD79" i="2"/>
  <c r="AM72" i="2"/>
  <c r="AN72" i="2" s="1"/>
  <c r="AL20" i="2"/>
  <c r="AH20" i="2"/>
  <c r="AM95" i="2"/>
  <c r="AN95" i="2" s="1"/>
  <c r="AC97" i="2"/>
  <c r="AC16" i="2"/>
  <c r="AK130" i="2"/>
  <c r="AD130" i="2"/>
  <c r="AC94" i="2"/>
  <c r="AK66" i="2"/>
  <c r="AD66" i="2"/>
  <c r="AK111" i="2"/>
  <c r="AD111" i="2"/>
  <c r="AK89" i="2"/>
  <c r="AD89" i="2"/>
  <c r="AC9" i="2"/>
  <c r="AK52" i="2"/>
  <c r="AD52" i="2"/>
  <c r="AL67" i="2"/>
  <c r="AH67" i="2"/>
  <c r="AM128" i="2"/>
  <c r="AN128" i="2"/>
  <c r="AC21" i="2"/>
  <c r="AC54" i="2"/>
  <c r="AM40" i="2"/>
  <c r="AN40" i="2" s="1"/>
  <c r="AK84" i="2"/>
  <c r="AD84" i="2"/>
  <c r="AL87" i="2"/>
  <c r="AH87" i="2"/>
  <c r="AL61" i="2"/>
  <c r="AH61" i="2"/>
  <c r="AM69" i="2"/>
  <c r="AN69" i="2"/>
  <c r="AK126" i="2"/>
  <c r="AD126" i="2"/>
  <c r="AM114" i="2"/>
  <c r="AN114" i="2" s="1"/>
  <c r="AC45" i="2"/>
  <c r="AM90" i="2"/>
  <c r="AN90" i="2" s="1"/>
  <c r="AK57" i="2"/>
  <c r="AD57" i="2"/>
  <c r="AK98" i="2"/>
  <c r="AD98" i="2"/>
  <c r="AM100" i="2"/>
  <c r="AN100" i="2" s="1"/>
  <c r="AL18" i="2"/>
  <c r="AH18" i="2"/>
  <c r="AK42" i="2"/>
  <c r="AD42" i="2"/>
  <c r="AM109" i="2"/>
  <c r="AN109" i="2" s="1"/>
  <c r="AK141" i="2"/>
  <c r="AD141" i="2"/>
  <c r="AC104" i="2"/>
  <c r="AM35" i="2"/>
  <c r="AN35" i="2" s="1"/>
  <c r="AK91" i="2"/>
  <c r="AD91" i="2"/>
  <c r="AH140" i="2"/>
  <c r="AL140" i="2"/>
  <c r="AK74" i="2"/>
  <c r="AD74" i="2"/>
  <c r="AC127" i="2"/>
  <c r="AC85" i="2"/>
  <c r="AC108" i="2"/>
  <c r="AL7" i="2"/>
  <c r="AH7" i="2"/>
  <c r="AK62" i="2"/>
  <c r="AD62" i="2"/>
  <c r="AH14" i="2"/>
  <c r="AL14" i="2"/>
  <c r="AL136" i="1" l="1"/>
  <c r="AO72" i="2"/>
  <c r="AP72" i="2" s="1"/>
  <c r="AQ72" i="2"/>
  <c r="AO35" i="2"/>
  <c r="AP35" i="2" s="1"/>
  <c r="AQ35" i="2" s="1"/>
  <c r="AO114" i="2"/>
  <c r="AP114" i="2" s="1"/>
  <c r="AQ114" i="2" s="1"/>
  <c r="AO95" i="2"/>
  <c r="AP95" i="2" s="1"/>
  <c r="AQ95" i="2"/>
  <c r="AO86" i="2"/>
  <c r="AP86" i="2" s="1"/>
  <c r="AQ86" i="2" s="1"/>
  <c r="AO100" i="2"/>
  <c r="AP100" i="2" s="1"/>
  <c r="AQ100" i="2"/>
  <c r="AO40" i="2"/>
  <c r="AP40" i="2" s="1"/>
  <c r="AQ40" i="2" s="1"/>
  <c r="AO109" i="2"/>
  <c r="AP109" i="2" s="1"/>
  <c r="AQ109" i="2" s="1"/>
  <c r="AO58" i="2"/>
  <c r="AP58" i="2" s="1"/>
  <c r="AQ58" i="2"/>
  <c r="AO75" i="2"/>
  <c r="AP75" i="2" s="1"/>
  <c r="AQ75" i="2"/>
  <c r="AO90" i="2"/>
  <c r="AP90" i="2" s="1"/>
  <c r="AQ90" i="2" s="1"/>
  <c r="AO55" i="2"/>
  <c r="AP55" i="2" s="1"/>
  <c r="AQ55" i="2"/>
  <c r="AL91" i="2"/>
  <c r="AH91" i="2"/>
  <c r="AH126" i="2"/>
  <c r="AL126" i="2"/>
  <c r="AL84" i="2"/>
  <c r="AH84" i="2"/>
  <c r="AM67" i="2"/>
  <c r="AN67" i="2" s="1"/>
  <c r="AK65" i="2"/>
  <c r="AD65" i="2"/>
  <c r="AM31" i="2"/>
  <c r="AN31" i="2" s="1"/>
  <c r="AO83" i="2"/>
  <c r="AP83" i="2" s="1"/>
  <c r="AQ83" i="2" s="1"/>
  <c r="AM30" i="2"/>
  <c r="AN30" i="2" s="1"/>
  <c r="AL49" i="2"/>
  <c r="AH49" i="2"/>
  <c r="AH77" i="2"/>
  <c r="AL77" i="2"/>
  <c r="AM59" i="2"/>
  <c r="AN59" i="2" s="1"/>
  <c r="AK17" i="2"/>
  <c r="AD17" i="2"/>
  <c r="AH12" i="2"/>
  <c r="AL12" i="2"/>
  <c r="AK108" i="2"/>
  <c r="AD108" i="2"/>
  <c r="AH42" i="2"/>
  <c r="AL42" i="2"/>
  <c r="AH57" i="2"/>
  <c r="AL57" i="2"/>
  <c r="AH66" i="2"/>
  <c r="AL66" i="2"/>
  <c r="AL115" i="2"/>
  <c r="AH115" i="2"/>
  <c r="AL119" i="2"/>
  <c r="AH119" i="2"/>
  <c r="AM56" i="2"/>
  <c r="AN56" i="2"/>
  <c r="AM120" i="2"/>
  <c r="AN120" i="2" s="1"/>
  <c r="AK121" i="2"/>
  <c r="AD121" i="2"/>
  <c r="AO69" i="2"/>
  <c r="AP69" i="2" s="1"/>
  <c r="AQ69" i="2" s="1"/>
  <c r="AH52" i="2"/>
  <c r="AL52" i="2"/>
  <c r="AM20" i="2"/>
  <c r="AN20" i="2"/>
  <c r="AM4" i="2"/>
  <c r="AN4" i="2" s="1"/>
  <c r="AM63" i="2"/>
  <c r="AN63" i="2" s="1"/>
  <c r="AO78" i="2"/>
  <c r="AP78" i="2" s="1"/>
  <c r="AQ78" i="2"/>
  <c r="AL125" i="2"/>
  <c r="AH125" i="2"/>
  <c r="AM47" i="2"/>
  <c r="AN47" i="2" s="1"/>
  <c r="AM10" i="2"/>
  <c r="AN10" i="2"/>
  <c r="AL46" i="2"/>
  <c r="AH46" i="2"/>
  <c r="AL93" i="2"/>
  <c r="AH93" i="2"/>
  <c r="AK139" i="2"/>
  <c r="AD139" i="2"/>
  <c r="AK127" i="2"/>
  <c r="AD127" i="2"/>
  <c r="AO32" i="2"/>
  <c r="AP32" i="2" s="1"/>
  <c r="AQ32" i="2" s="1"/>
  <c r="AM133" i="2"/>
  <c r="AN133" i="2" s="1"/>
  <c r="AM81" i="2"/>
  <c r="AN81" i="2"/>
  <c r="AL118" i="2"/>
  <c r="AH118" i="2"/>
  <c r="AO36" i="2"/>
  <c r="AP36" i="2" s="1"/>
  <c r="AQ36" i="2" s="1"/>
  <c r="AO60" i="2"/>
  <c r="AP60" i="2" s="1"/>
  <c r="AQ60" i="2"/>
  <c r="AK44" i="2"/>
  <c r="AD44" i="2"/>
  <c r="AH74" i="2"/>
  <c r="AL74" i="2"/>
  <c r="AH138" i="2"/>
  <c r="AL138" i="2"/>
  <c r="AM15" i="2"/>
  <c r="AN15" i="2"/>
  <c r="AL136" i="2"/>
  <c r="AH136" i="2"/>
  <c r="AK19" i="2"/>
  <c r="AD19" i="2"/>
  <c r="AH28" i="2"/>
  <c r="AL28" i="2"/>
  <c r="AM117" i="2"/>
  <c r="AN117" i="2"/>
  <c r="AL29" i="2"/>
  <c r="AH29" i="2"/>
  <c r="AM103" i="2"/>
  <c r="AN103" i="2" s="1"/>
  <c r="AM14" i="2"/>
  <c r="AN14" i="2" s="1"/>
  <c r="AM61" i="2"/>
  <c r="AN61" i="2"/>
  <c r="AL41" i="2"/>
  <c r="AH41" i="2"/>
  <c r="AK85" i="2"/>
  <c r="AD85" i="2"/>
  <c r="AK104" i="2"/>
  <c r="AD104" i="2"/>
  <c r="AK9" i="2"/>
  <c r="AD9" i="2"/>
  <c r="AM131" i="2"/>
  <c r="AN131" i="2"/>
  <c r="AH62" i="2"/>
  <c r="AL62" i="2"/>
  <c r="AH141" i="2"/>
  <c r="AL141" i="2"/>
  <c r="AK21" i="2"/>
  <c r="AD21" i="2"/>
  <c r="AM53" i="2"/>
  <c r="AN53" i="2"/>
  <c r="AM76" i="2"/>
  <c r="AN76" i="2"/>
  <c r="AM25" i="2"/>
  <c r="AN25" i="2" s="1"/>
  <c r="AK92" i="2"/>
  <c r="AD92" i="2"/>
  <c r="AO128" i="2"/>
  <c r="AP128" i="2" s="1"/>
  <c r="AQ128" i="2" s="1"/>
  <c r="AK16" i="2"/>
  <c r="AD16" i="2"/>
  <c r="AL79" i="2"/>
  <c r="AH79" i="2"/>
  <c r="AK113" i="2"/>
  <c r="AD113" i="2"/>
  <c r="AM43" i="2"/>
  <c r="AN43" i="2" s="1"/>
  <c r="AM26" i="2"/>
  <c r="AN26" i="2" s="1"/>
  <c r="AK80" i="2"/>
  <c r="AD80" i="2"/>
  <c r="AM101" i="2"/>
  <c r="AN101" i="2" s="1"/>
  <c r="AH34" i="2"/>
  <c r="AL34" i="2"/>
  <c r="AM18" i="2"/>
  <c r="AN18" i="2"/>
  <c r="AK94" i="2"/>
  <c r="AD94" i="2"/>
  <c r="AK54" i="2"/>
  <c r="AD54" i="2"/>
  <c r="AH130" i="2"/>
  <c r="AL130" i="2"/>
  <c r="AH82" i="2"/>
  <c r="AL82" i="2"/>
  <c r="AK45" i="2"/>
  <c r="AD45" i="2"/>
  <c r="AH89" i="2"/>
  <c r="AL89" i="2"/>
  <c r="AO73" i="2"/>
  <c r="AP73" i="2" s="1"/>
  <c r="AQ73" i="2"/>
  <c r="AM38" i="2"/>
  <c r="AN38" i="2"/>
  <c r="AM87" i="2"/>
  <c r="AN87" i="2" s="1"/>
  <c r="AM7" i="2"/>
  <c r="AN7" i="2" s="1"/>
  <c r="AM140" i="2"/>
  <c r="AN140" i="2" s="1"/>
  <c r="AL98" i="2"/>
  <c r="AH98" i="2"/>
  <c r="AL111" i="2"/>
  <c r="AH111" i="2"/>
  <c r="AK97" i="2"/>
  <c r="AD97" i="2"/>
  <c r="AK37" i="2"/>
  <c r="AD37" i="2"/>
  <c r="AH134" i="2"/>
  <c r="AL134" i="2"/>
  <c r="AM96" i="2"/>
  <c r="AN96" i="2"/>
  <c r="AK107" i="2"/>
  <c r="AD107" i="2"/>
  <c r="AM124" i="2"/>
  <c r="AN124" i="2" s="1"/>
  <c r="AM48" i="2"/>
  <c r="AN48" i="2" s="1"/>
  <c r="AH23" i="2"/>
  <c r="AL23" i="2"/>
  <c r="AM102" i="2"/>
  <c r="AN102" i="2" s="1"/>
  <c r="AO7" i="2" l="1"/>
  <c r="AP7" i="2" s="1"/>
  <c r="AQ7" i="2" s="1"/>
  <c r="AO30" i="2"/>
  <c r="AP30" i="2" s="1"/>
  <c r="AQ30" i="2" s="1"/>
  <c r="AO43" i="2"/>
  <c r="AP43" i="2" s="1"/>
  <c r="AQ43" i="2" s="1"/>
  <c r="AO31" i="2"/>
  <c r="AP31" i="2" s="1"/>
  <c r="AQ31" i="2"/>
  <c r="AO101" i="2"/>
  <c r="AP101" i="2" s="1"/>
  <c r="AQ101" i="2"/>
  <c r="AO133" i="2"/>
  <c r="AP133" i="2" s="1"/>
  <c r="AQ133" i="2" s="1"/>
  <c r="AO48" i="2"/>
  <c r="AP48" i="2" s="1"/>
  <c r="AQ48" i="2" s="1"/>
  <c r="AO140" i="2"/>
  <c r="AP140" i="2" s="1"/>
  <c r="AQ140" i="2" s="1"/>
  <c r="AO63" i="2"/>
  <c r="AP63" i="2" s="1"/>
  <c r="AQ63" i="2"/>
  <c r="AO124" i="2"/>
  <c r="AP124" i="2" s="1"/>
  <c r="AQ124" i="2"/>
  <c r="AO4" i="2"/>
  <c r="AP4" i="2" s="1"/>
  <c r="AQ4" i="2" s="1"/>
  <c r="AO87" i="2"/>
  <c r="AP87" i="2" s="1"/>
  <c r="AQ87" i="2" s="1"/>
  <c r="AO47" i="2"/>
  <c r="AP47" i="2" s="1"/>
  <c r="AQ47" i="2" s="1"/>
  <c r="AO120" i="2"/>
  <c r="AP120" i="2" s="1"/>
  <c r="AQ120" i="2"/>
  <c r="AO26" i="2"/>
  <c r="AP26" i="2" s="1"/>
  <c r="AQ26" i="2" s="1"/>
  <c r="AO14" i="2"/>
  <c r="AP14" i="2" s="1"/>
  <c r="AQ14" i="2"/>
  <c r="AO59" i="2"/>
  <c r="AP59" i="2" s="1"/>
  <c r="AQ59" i="2" s="1"/>
  <c r="AO102" i="2"/>
  <c r="AP102" i="2" s="1"/>
  <c r="AQ102" i="2" s="1"/>
  <c r="AQ25" i="2"/>
  <c r="AO25" i="2"/>
  <c r="AP25" i="2" s="1"/>
  <c r="AO103" i="2"/>
  <c r="AP103" i="2" s="1"/>
  <c r="AQ103" i="2" s="1"/>
  <c r="AO67" i="2"/>
  <c r="AP67" i="2" s="1"/>
  <c r="AQ67" i="2"/>
  <c r="AM111" i="2"/>
  <c r="AN111" i="2"/>
  <c r="AH45" i="2"/>
  <c r="AL45" i="2"/>
  <c r="AH94" i="2"/>
  <c r="AL94" i="2"/>
  <c r="AH80" i="2"/>
  <c r="AL80" i="2"/>
  <c r="AM79" i="2"/>
  <c r="AN79" i="2" s="1"/>
  <c r="AH104" i="2"/>
  <c r="AL104" i="2"/>
  <c r="AM46" i="2"/>
  <c r="AN46" i="2"/>
  <c r="AO56" i="2"/>
  <c r="AP56" i="2" s="1"/>
  <c r="AQ56" i="2"/>
  <c r="AL17" i="2"/>
  <c r="AH17" i="2"/>
  <c r="AM23" i="2"/>
  <c r="AN23" i="2" s="1"/>
  <c r="AM141" i="2"/>
  <c r="AN141" i="2"/>
  <c r="AM28" i="2"/>
  <c r="AN28" i="2"/>
  <c r="AM138" i="2"/>
  <c r="AN138" i="2" s="1"/>
  <c r="AN52" i="2"/>
  <c r="AM52" i="2"/>
  <c r="AM57" i="2"/>
  <c r="AN57" i="2"/>
  <c r="AO18" i="2"/>
  <c r="AP18" i="2" s="1"/>
  <c r="AQ18" i="2" s="1"/>
  <c r="AH85" i="2"/>
  <c r="AL85" i="2"/>
  <c r="AH19" i="2"/>
  <c r="AL19" i="2"/>
  <c r="AM118" i="2"/>
  <c r="AN118" i="2"/>
  <c r="AL127" i="2"/>
  <c r="AH127" i="2"/>
  <c r="AO10" i="2"/>
  <c r="AP10" i="2" s="1"/>
  <c r="AQ10" i="2"/>
  <c r="AM119" i="2"/>
  <c r="AN119" i="2" s="1"/>
  <c r="AM84" i="2"/>
  <c r="AN84" i="2"/>
  <c r="AM98" i="2"/>
  <c r="AN98" i="2" s="1"/>
  <c r="AM82" i="2"/>
  <c r="AN82" i="2" s="1"/>
  <c r="AN62" i="2"/>
  <c r="AM62" i="2"/>
  <c r="AM74" i="2"/>
  <c r="AN74" i="2" s="1"/>
  <c r="AM42" i="2"/>
  <c r="AN42" i="2" s="1"/>
  <c r="AO96" i="2"/>
  <c r="AP96" i="2" s="1"/>
  <c r="AQ96" i="2" s="1"/>
  <c r="AM29" i="2"/>
  <c r="AN29" i="2" s="1"/>
  <c r="AL139" i="2"/>
  <c r="AH139" i="2"/>
  <c r="AH121" i="2"/>
  <c r="AL121" i="2"/>
  <c r="AM115" i="2"/>
  <c r="AN115" i="2"/>
  <c r="AL108" i="2"/>
  <c r="AH108" i="2"/>
  <c r="AO76" i="2"/>
  <c r="AP76" i="2" s="1"/>
  <c r="AQ76" i="2" s="1"/>
  <c r="AH37" i="2"/>
  <c r="AL37" i="2"/>
  <c r="AO131" i="2"/>
  <c r="AP131" i="2" s="1"/>
  <c r="AQ131" i="2" s="1"/>
  <c r="AO38" i="2"/>
  <c r="AP38" i="2" s="1"/>
  <c r="AQ38" i="2" s="1"/>
  <c r="AO53" i="2"/>
  <c r="AP53" i="2" s="1"/>
  <c r="AQ53" i="2" s="1"/>
  <c r="AM41" i="2"/>
  <c r="AN41" i="2"/>
  <c r="AM136" i="2"/>
  <c r="AN136" i="2"/>
  <c r="AQ81" i="2"/>
  <c r="AO81" i="2"/>
  <c r="AP81" i="2" s="1"/>
  <c r="AM34" i="2"/>
  <c r="AN34" i="2" s="1"/>
  <c r="AH107" i="2"/>
  <c r="AL107" i="2"/>
  <c r="AH21" i="2"/>
  <c r="AL21" i="2"/>
  <c r="AO15" i="2"/>
  <c r="AP15" i="2" s="1"/>
  <c r="AQ15" i="2" s="1"/>
  <c r="AM93" i="2"/>
  <c r="AN93" i="2"/>
  <c r="AM125" i="2"/>
  <c r="AN125" i="2"/>
  <c r="AO20" i="2"/>
  <c r="AP20" i="2" s="1"/>
  <c r="AQ20" i="2"/>
  <c r="AN49" i="2"/>
  <c r="AM49" i="2"/>
  <c r="AL65" i="2"/>
  <c r="AH65" i="2"/>
  <c r="AM91" i="2"/>
  <c r="AN91" i="2" s="1"/>
  <c r="AH16" i="2"/>
  <c r="AL16" i="2"/>
  <c r="AM134" i="2"/>
  <c r="AN134" i="2" s="1"/>
  <c r="AL44" i="2"/>
  <c r="AH44" i="2"/>
  <c r="AM130" i="2"/>
  <c r="AN130" i="2" s="1"/>
  <c r="AM77" i="2"/>
  <c r="AN77" i="2" s="1"/>
  <c r="AN126" i="2"/>
  <c r="AM126" i="2"/>
  <c r="AL97" i="2"/>
  <c r="AH97" i="2"/>
  <c r="AH54" i="2"/>
  <c r="AL54" i="2"/>
  <c r="AH113" i="2"/>
  <c r="AL113" i="2"/>
  <c r="AH92" i="2"/>
  <c r="AL92" i="2"/>
  <c r="AH9" i="2"/>
  <c r="AL9" i="2"/>
  <c r="AO61" i="2"/>
  <c r="AP61" i="2" s="1"/>
  <c r="AQ61" i="2" s="1"/>
  <c r="AO117" i="2"/>
  <c r="AP117" i="2" s="1"/>
  <c r="AQ117" i="2"/>
  <c r="AN89" i="2"/>
  <c r="AM89" i="2"/>
  <c r="AM66" i="2"/>
  <c r="AN66" i="2"/>
  <c r="AM12" i="2"/>
  <c r="AN12" i="2" s="1"/>
  <c r="AO134" i="2" l="1"/>
  <c r="AP134" i="2" s="1"/>
  <c r="AQ134" i="2"/>
  <c r="AO82" i="2"/>
  <c r="AP82" i="2" s="1"/>
  <c r="AQ82" i="2" s="1"/>
  <c r="AQ98" i="2"/>
  <c r="AO98" i="2"/>
  <c r="AP98" i="2" s="1"/>
  <c r="AO23" i="2"/>
  <c r="AP23" i="2" s="1"/>
  <c r="AQ23" i="2" s="1"/>
  <c r="AO79" i="2"/>
  <c r="AP79" i="2" s="1"/>
  <c r="AQ79" i="2" s="1"/>
  <c r="AO29" i="2"/>
  <c r="AP29" i="2" s="1"/>
  <c r="AQ29" i="2" s="1"/>
  <c r="AQ42" i="2"/>
  <c r="AO42" i="2"/>
  <c r="AP42" i="2" s="1"/>
  <c r="AQ138" i="2"/>
  <c r="AO138" i="2"/>
  <c r="AP138" i="2" s="1"/>
  <c r="AO12" i="2"/>
  <c r="AP12" i="2" s="1"/>
  <c r="AQ12" i="2" s="1"/>
  <c r="AO119" i="2"/>
  <c r="AP119" i="2" s="1"/>
  <c r="AQ119" i="2" s="1"/>
  <c r="AQ91" i="2"/>
  <c r="AO91" i="2"/>
  <c r="AP91" i="2" s="1"/>
  <c r="AQ34" i="2"/>
  <c r="AO34" i="2"/>
  <c r="AP34" i="2" s="1"/>
  <c r="AO74" i="2"/>
  <c r="AP74" i="2" s="1"/>
  <c r="AQ74" i="2" s="1"/>
  <c r="AO77" i="2"/>
  <c r="AP77" i="2" s="1"/>
  <c r="AQ77" i="2" s="1"/>
  <c r="AQ130" i="2"/>
  <c r="AO130" i="2"/>
  <c r="AP130" i="2" s="1"/>
  <c r="AQ136" i="2"/>
  <c r="AO136" i="2"/>
  <c r="AP136" i="2" s="1"/>
  <c r="AM97" i="2"/>
  <c r="AN97" i="2" s="1"/>
  <c r="AM44" i="2"/>
  <c r="AN44" i="2"/>
  <c r="AQ93" i="2"/>
  <c r="AO93" i="2"/>
  <c r="AP93" i="2" s="1"/>
  <c r="AN139" i="2"/>
  <c r="AM139" i="2"/>
  <c r="AO118" i="2"/>
  <c r="AP118" i="2" s="1"/>
  <c r="AQ118" i="2" s="1"/>
  <c r="AO57" i="2"/>
  <c r="AP57" i="2" s="1"/>
  <c r="AQ57" i="2" s="1"/>
  <c r="AQ46" i="2"/>
  <c r="AO46" i="2"/>
  <c r="AP46" i="2" s="1"/>
  <c r="AN9" i="2"/>
  <c r="AM9" i="2"/>
  <c r="AM94" i="2"/>
  <c r="AN94" i="2" s="1"/>
  <c r="AM108" i="2"/>
  <c r="AN108" i="2"/>
  <c r="AQ66" i="2"/>
  <c r="AO66" i="2"/>
  <c r="AP66" i="2" s="1"/>
  <c r="AM65" i="2"/>
  <c r="AN65" i="2" s="1"/>
  <c r="AO84" i="2"/>
  <c r="AP84" i="2" s="1"/>
  <c r="AQ84" i="2"/>
  <c r="AO141" i="2"/>
  <c r="AP141" i="2" s="1"/>
  <c r="AQ141" i="2" s="1"/>
  <c r="AQ89" i="2"/>
  <c r="AO89" i="2"/>
  <c r="AP89" i="2" s="1"/>
  <c r="AN92" i="2"/>
  <c r="AM92" i="2"/>
  <c r="AO126" i="2"/>
  <c r="AP126" i="2" s="1"/>
  <c r="AQ126" i="2" s="1"/>
  <c r="AO49" i="2"/>
  <c r="AP49" i="2" s="1"/>
  <c r="AQ49" i="2"/>
  <c r="AQ62" i="2"/>
  <c r="AO62" i="2"/>
  <c r="AP62" i="2" s="1"/>
  <c r="AN19" i="2"/>
  <c r="AM19" i="2"/>
  <c r="AO52" i="2"/>
  <c r="AP52" i="2" s="1"/>
  <c r="AQ52" i="2" s="1"/>
  <c r="AM104" i="2"/>
  <c r="AN104" i="2"/>
  <c r="AN45" i="2"/>
  <c r="AM45" i="2"/>
  <c r="AQ115" i="2"/>
  <c r="AO115" i="2"/>
  <c r="AP115" i="2" s="1"/>
  <c r="AM17" i="2"/>
  <c r="AN17" i="2" s="1"/>
  <c r="AO111" i="2"/>
  <c r="AP111" i="2" s="1"/>
  <c r="AQ111" i="2" s="1"/>
  <c r="AN113" i="2"/>
  <c r="AM113" i="2"/>
  <c r="AN16" i="2"/>
  <c r="AM16" i="2"/>
  <c r="AM85" i="2"/>
  <c r="AN85" i="2"/>
  <c r="AO41" i="2"/>
  <c r="AP41" i="2" s="1"/>
  <c r="AQ41" i="2" s="1"/>
  <c r="AN21" i="2"/>
  <c r="AM21" i="2"/>
  <c r="AQ125" i="2"/>
  <c r="AO125" i="2"/>
  <c r="AP125" i="2" s="1"/>
  <c r="AM127" i="2"/>
  <c r="AN127" i="2" s="1"/>
  <c r="AO28" i="2"/>
  <c r="AP28" i="2" s="1"/>
  <c r="AQ28" i="2"/>
  <c r="AN54" i="2"/>
  <c r="AM54" i="2"/>
  <c r="AM107" i="2"/>
  <c r="AN107" i="2" s="1"/>
  <c r="AM37" i="2"/>
  <c r="AN37" i="2" s="1"/>
  <c r="AM121" i="2"/>
  <c r="AN121" i="2" s="1"/>
  <c r="AN80" i="2"/>
  <c r="AM80" i="2"/>
  <c r="AO127" i="2" l="1"/>
  <c r="AP127" i="2" s="1"/>
  <c r="AQ127" i="2"/>
  <c r="AO121" i="2"/>
  <c r="AP121" i="2" s="1"/>
  <c r="AQ121" i="2"/>
  <c r="AO37" i="2"/>
  <c r="AP37" i="2" s="1"/>
  <c r="AQ37" i="2"/>
  <c r="AO94" i="2"/>
  <c r="AP94" i="2" s="1"/>
  <c r="AQ94" i="2" s="1"/>
  <c r="AO107" i="2"/>
  <c r="AP107" i="2" s="1"/>
  <c r="AQ107" i="2"/>
  <c r="AO65" i="2"/>
  <c r="AP65" i="2" s="1"/>
  <c r="AQ65" i="2"/>
  <c r="AO17" i="2"/>
  <c r="AP17" i="2" s="1"/>
  <c r="AQ17" i="2"/>
  <c r="AO97" i="2"/>
  <c r="AP97" i="2" s="1"/>
  <c r="AQ97" i="2"/>
  <c r="AO16" i="2"/>
  <c r="AP16" i="2" s="1"/>
  <c r="AQ16" i="2" s="1"/>
  <c r="AO19" i="2"/>
  <c r="AP19" i="2" s="1"/>
  <c r="AQ19" i="2"/>
  <c r="AO92" i="2"/>
  <c r="AP92" i="2" s="1"/>
  <c r="AQ92" i="2"/>
  <c r="AO9" i="2"/>
  <c r="AP9" i="2" s="1"/>
  <c r="AQ9" i="2"/>
  <c r="AO139" i="2"/>
  <c r="AP139" i="2" s="1"/>
  <c r="AQ139" i="2"/>
  <c r="AO80" i="2"/>
  <c r="AP80" i="2" s="1"/>
  <c r="AQ80" i="2"/>
  <c r="AO21" i="2"/>
  <c r="AP21" i="2" s="1"/>
  <c r="AQ21" i="2" s="1"/>
  <c r="AO113" i="2"/>
  <c r="AP113" i="2" s="1"/>
  <c r="AQ113" i="2" s="1"/>
  <c r="AO45" i="2"/>
  <c r="AP45" i="2" s="1"/>
  <c r="AQ45" i="2"/>
  <c r="AO104" i="2"/>
  <c r="AP104" i="2" s="1"/>
  <c r="AQ104" i="2" s="1"/>
  <c r="AO108" i="2"/>
  <c r="AP108" i="2" s="1"/>
  <c r="AQ108" i="2"/>
  <c r="AO85" i="2"/>
  <c r="AP85" i="2" s="1"/>
  <c r="AQ85" i="2" s="1"/>
  <c r="AO54" i="2"/>
  <c r="AP54" i="2" s="1"/>
  <c r="AQ54" i="2" s="1"/>
  <c r="AO44" i="2"/>
  <c r="AP44" i="2" s="1"/>
  <c r="AQ44" i="2" s="1"/>
  <c r="AQ144" i="2" l="1"/>
  <c r="C239" i="1" l="1"/>
  <c r="AH238" i="1" s="1"/>
  <c r="C238" i="1"/>
  <c r="AH237" i="1" s="1"/>
  <c r="C237" i="1"/>
  <c r="AH236" i="1" s="1"/>
  <c r="C236" i="1"/>
  <c r="AH235" i="1" s="1"/>
  <c r="C235" i="1"/>
  <c r="AH234" i="1" s="1"/>
  <c r="C234" i="1"/>
  <c r="C247" i="1" l="1"/>
  <c r="AF128" i="1" l="1"/>
  <c r="H128" i="1" s="1"/>
  <c r="AF7" i="1"/>
  <c r="H7" i="1" s="1"/>
  <c r="AF9" i="1"/>
  <c r="H9" i="1" s="1"/>
  <c r="AF10" i="1"/>
  <c r="AF12" i="1"/>
  <c r="AF14" i="1"/>
  <c r="H14" i="1" s="1"/>
  <c r="AF15" i="1"/>
  <c r="H15" i="1" s="1"/>
  <c r="AF16" i="1"/>
  <c r="AF17" i="1"/>
  <c r="AG17" i="1" s="1"/>
  <c r="AF18" i="1"/>
  <c r="AF19" i="1"/>
  <c r="H19" i="1" s="1"/>
  <c r="AF20" i="1"/>
  <c r="AG20" i="1" s="1"/>
  <c r="AF21" i="1"/>
  <c r="AF22" i="1"/>
  <c r="H22" i="1" s="1"/>
  <c r="AF23" i="1"/>
  <c r="H23" i="1" s="1"/>
  <c r="AF25" i="1"/>
  <c r="AG25" i="1" s="1"/>
  <c r="AF26" i="1"/>
  <c r="AF28" i="1"/>
  <c r="AF29" i="1"/>
  <c r="H29" i="1" s="1"/>
  <c r="W29" i="1" s="1"/>
  <c r="AF30" i="1"/>
  <c r="AF31" i="1"/>
  <c r="H31" i="1" s="1"/>
  <c r="AG31" i="1"/>
  <c r="AF32" i="1"/>
  <c r="AF34" i="1"/>
  <c r="AF35" i="1"/>
  <c r="AG35" i="1" s="1"/>
  <c r="AF36" i="1"/>
  <c r="H36" i="1" s="1"/>
  <c r="AG36" i="1"/>
  <c r="AF37" i="1"/>
  <c r="AF38" i="1"/>
  <c r="AF39" i="1"/>
  <c r="AG39" i="1" s="1"/>
  <c r="AF40" i="1"/>
  <c r="H40" i="1" s="1"/>
  <c r="AF41" i="1"/>
  <c r="AF42" i="1"/>
  <c r="AF43" i="1"/>
  <c r="AG43" i="1" s="1"/>
  <c r="AF44" i="1"/>
  <c r="H44" i="1" s="1"/>
  <c r="AF45" i="1"/>
  <c r="AF46" i="1"/>
  <c r="AF47" i="1"/>
  <c r="AG47" i="1" s="1"/>
  <c r="AF48" i="1"/>
  <c r="H48" i="1" s="1"/>
  <c r="AF49" i="1"/>
  <c r="AF52" i="1"/>
  <c r="AG52" i="1" s="1"/>
  <c r="AF53" i="1"/>
  <c r="AF54" i="1"/>
  <c r="H54" i="1" s="1"/>
  <c r="AF55" i="1"/>
  <c r="AG55" i="1" s="1"/>
  <c r="AF56" i="1"/>
  <c r="AG56" i="1" s="1"/>
  <c r="AF57" i="1"/>
  <c r="AG57" i="1" s="1"/>
  <c r="AF58" i="1"/>
  <c r="AF59" i="1"/>
  <c r="AG59" i="1" s="1"/>
  <c r="AF60" i="1"/>
  <c r="H60" i="1" s="1"/>
  <c r="AF61" i="1"/>
  <c r="AF62" i="1"/>
  <c r="AF63" i="1"/>
  <c r="AF65" i="1"/>
  <c r="H65" i="1" s="1"/>
  <c r="AF66" i="1"/>
  <c r="AF67" i="1"/>
  <c r="H67" i="1" s="1"/>
  <c r="AF69" i="1"/>
  <c r="AG69" i="1" s="1"/>
  <c r="AF72" i="1"/>
  <c r="H72" i="1" s="1"/>
  <c r="AF73" i="1"/>
  <c r="H73" i="1" s="1"/>
  <c r="AF74" i="1"/>
  <c r="AG74" i="1" s="1"/>
  <c r="AF75" i="1"/>
  <c r="AG75" i="1" s="1"/>
  <c r="AF76" i="1"/>
  <c r="AF77" i="1"/>
  <c r="AG77" i="1" s="1"/>
  <c r="AF78" i="1"/>
  <c r="AF79" i="1"/>
  <c r="H79" i="1" s="1"/>
  <c r="AF80" i="1"/>
  <c r="AG80" i="1" s="1"/>
  <c r="AF81" i="1"/>
  <c r="H81" i="1" s="1"/>
  <c r="AF82" i="1"/>
  <c r="AG82" i="1" s="1"/>
  <c r="AF83" i="1"/>
  <c r="AG83" i="1" s="1"/>
  <c r="AF84" i="1"/>
  <c r="AF85" i="1"/>
  <c r="AG85" i="1" s="1"/>
  <c r="AF86" i="1"/>
  <c r="AF87" i="1"/>
  <c r="H87" i="1" s="1"/>
  <c r="AF89" i="1"/>
  <c r="H89" i="1" s="1"/>
  <c r="AF90" i="1"/>
  <c r="AG90" i="1" s="1"/>
  <c r="AF91" i="1"/>
  <c r="AG91" i="1" s="1"/>
  <c r="AF92" i="1"/>
  <c r="AF93" i="1"/>
  <c r="AG93" i="1" s="1"/>
  <c r="AF94" i="1"/>
  <c r="AF95" i="1"/>
  <c r="H95" i="1" s="1"/>
  <c r="AF96" i="1"/>
  <c r="H96" i="1" s="1"/>
  <c r="AF97" i="1"/>
  <c r="AF98" i="1"/>
  <c r="AF100" i="1"/>
  <c r="AF101" i="1"/>
  <c r="H101" i="1" s="1"/>
  <c r="AF102" i="1"/>
  <c r="AG102" i="1" s="1"/>
  <c r="AF103" i="1"/>
  <c r="AF104" i="1"/>
  <c r="H104" i="1" s="1"/>
  <c r="AF107" i="1"/>
  <c r="AF108" i="1"/>
  <c r="H108" i="1" s="1"/>
  <c r="K108" i="1" s="1"/>
  <c r="T108" i="1" s="1"/>
  <c r="AF109" i="1"/>
  <c r="H109" i="1" s="1"/>
  <c r="K109" i="1" s="1"/>
  <c r="AF110" i="1"/>
  <c r="H110" i="1" s="1"/>
  <c r="AF111" i="1"/>
  <c r="H111" i="1" s="1"/>
  <c r="K111" i="1" s="1"/>
  <c r="AF113" i="1"/>
  <c r="AF114" i="1"/>
  <c r="H114" i="1" s="1"/>
  <c r="AF115" i="1"/>
  <c r="AF116" i="1"/>
  <c r="H116" i="1" s="1"/>
  <c r="K116" i="1" s="1"/>
  <c r="AF117" i="1"/>
  <c r="H117" i="1" s="1"/>
  <c r="AF118" i="1"/>
  <c r="AG118" i="1" s="1"/>
  <c r="AF119" i="1"/>
  <c r="AG119" i="1" s="1"/>
  <c r="AF120" i="1"/>
  <c r="AG120" i="1" s="1"/>
  <c r="AF121" i="1"/>
  <c r="AF124" i="1"/>
  <c r="H124" i="1" s="1"/>
  <c r="K124" i="1" s="1"/>
  <c r="AF125" i="1"/>
  <c r="AF126" i="1"/>
  <c r="H126" i="1" s="1"/>
  <c r="AF127" i="1"/>
  <c r="H127" i="1" s="1"/>
  <c r="H4" i="1"/>
  <c r="AG4" i="1"/>
  <c r="C251" i="1"/>
  <c r="C250" i="1"/>
  <c r="C249" i="1"/>
  <c r="C248" i="1"/>
  <c r="AG109" i="1" l="1"/>
  <c r="AG54" i="1"/>
  <c r="W205" i="1"/>
  <c r="W201" i="1"/>
  <c r="W198" i="1"/>
  <c r="W196" i="1"/>
  <c r="W186" i="1"/>
  <c r="W183" i="1"/>
  <c r="W180" i="1"/>
  <c r="W176" i="1"/>
  <c r="W175" i="1"/>
  <c r="W173" i="1"/>
  <c r="W172" i="1"/>
  <c r="W167" i="1"/>
  <c r="W165" i="1"/>
  <c r="W161" i="1"/>
  <c r="W159" i="1"/>
  <c r="W158" i="1"/>
  <c r="W153" i="1"/>
  <c r="W145" i="1"/>
  <c r="W143" i="1"/>
  <c r="W188" i="1"/>
  <c r="X159" i="1"/>
  <c r="W200" i="1"/>
  <c r="W195" i="1"/>
  <c r="W193" i="1"/>
  <c r="W191" i="1"/>
  <c r="W189" i="1"/>
  <c r="W184" i="1"/>
  <c r="W177" i="1"/>
  <c r="W168" i="1"/>
  <c r="W162" i="1"/>
  <c r="W157" i="1"/>
  <c r="W156" i="1"/>
  <c r="W151" i="1"/>
  <c r="W150" i="1"/>
  <c r="W149" i="1"/>
  <c r="W146" i="1"/>
  <c r="W197" i="1"/>
  <c r="X196" i="1"/>
  <c r="W174" i="1"/>
  <c r="X161" i="1"/>
  <c r="W154" i="1"/>
  <c r="W207" i="1"/>
  <c r="W203" i="1"/>
  <c r="W194" i="1"/>
  <c r="W190" i="1"/>
  <c r="W185" i="1"/>
  <c r="W182" i="1"/>
  <c r="W179" i="1"/>
  <c r="W171" i="1"/>
  <c r="X169" i="1"/>
  <c r="W163" i="1"/>
  <c r="W192" i="1"/>
  <c r="W181" i="1"/>
  <c r="X173" i="1"/>
  <c r="W170" i="1"/>
  <c r="W169" i="1"/>
  <c r="W166" i="1"/>
  <c r="W155" i="1"/>
  <c r="W152" i="1"/>
  <c r="W141" i="1"/>
  <c r="W140" i="1"/>
  <c r="W208" i="1"/>
  <c r="X183" i="1"/>
  <c r="X141" i="1"/>
  <c r="X140" i="1"/>
  <c r="X149" i="1"/>
  <c r="X208" i="1"/>
  <c r="X179" i="1"/>
  <c r="X192" i="1"/>
  <c r="X165" i="1"/>
  <c r="X180" i="1"/>
  <c r="X155" i="1"/>
  <c r="X194" i="1"/>
  <c r="X181" i="1"/>
  <c r="X156" i="1"/>
  <c r="X162" i="1"/>
  <c r="X174" i="1"/>
  <c r="X151" i="1"/>
  <c r="X153" i="1"/>
  <c r="X152" i="1"/>
  <c r="X146" i="1"/>
  <c r="X143" i="1"/>
  <c r="X150" i="1"/>
  <c r="X191" i="1"/>
  <c r="X188" i="1"/>
  <c r="X201" i="1"/>
  <c r="X145" i="1"/>
  <c r="X172" i="1"/>
  <c r="X163" i="1"/>
  <c r="X176" i="1"/>
  <c r="X184" i="1"/>
  <c r="X207" i="1"/>
  <c r="X170" i="1"/>
  <c r="X203" i="1"/>
  <c r="X190" i="1"/>
  <c r="X185" i="1"/>
  <c r="X182" i="1"/>
  <c r="X186" i="1"/>
  <c r="X175" i="1"/>
  <c r="X154" i="1"/>
  <c r="X205" i="1"/>
  <c r="X177" i="1"/>
  <c r="X168" i="1"/>
  <c r="X195" i="1"/>
  <c r="X166" i="1"/>
  <c r="X200" i="1"/>
  <c r="X189" i="1"/>
  <c r="X193" i="1"/>
  <c r="X197" i="1"/>
  <c r="X198" i="1"/>
  <c r="X171" i="1"/>
  <c r="X157" i="1"/>
  <c r="X158" i="1"/>
  <c r="X167" i="1"/>
  <c r="W138" i="1"/>
  <c r="X138" i="1"/>
  <c r="AG114" i="1"/>
  <c r="W7" i="1"/>
  <c r="W131" i="1"/>
  <c r="X133" i="1"/>
  <c r="X135" i="1"/>
  <c r="W134" i="1"/>
  <c r="W135" i="1"/>
  <c r="W133" i="1"/>
  <c r="Y133" i="1" s="1"/>
  <c r="W130" i="1"/>
  <c r="W136" i="1"/>
  <c r="X134" i="1"/>
  <c r="X130" i="1"/>
  <c r="X131" i="1"/>
  <c r="X136" i="1"/>
  <c r="AG65" i="1"/>
  <c r="AG48" i="1"/>
  <c r="H35" i="1"/>
  <c r="P35" i="1" s="1"/>
  <c r="AG7" i="1"/>
  <c r="AG23" i="1"/>
  <c r="W128" i="1"/>
  <c r="P128" i="1"/>
  <c r="K128" i="1"/>
  <c r="I128" i="1"/>
  <c r="J128" i="1" s="1"/>
  <c r="AG127" i="1"/>
  <c r="AG101" i="1"/>
  <c r="AG60" i="1"/>
  <c r="AG96" i="1"/>
  <c r="AG89" i="1"/>
  <c r="H56" i="1"/>
  <c r="I56" i="1" s="1"/>
  <c r="J56" i="1" s="1"/>
  <c r="AG40" i="1"/>
  <c r="AG19" i="1"/>
  <c r="AG9" i="1"/>
  <c r="H39" i="1"/>
  <c r="I39" i="1" s="1"/>
  <c r="J39" i="1" s="1"/>
  <c r="H25" i="1"/>
  <c r="W25" i="1" s="1"/>
  <c r="H43" i="1"/>
  <c r="I43" i="1" s="1"/>
  <c r="J43" i="1" s="1"/>
  <c r="H17" i="1"/>
  <c r="K17" i="1" s="1"/>
  <c r="X17" i="1" s="1"/>
  <c r="H90" i="1"/>
  <c r="P90" i="1" s="1"/>
  <c r="H69" i="1"/>
  <c r="K69" i="1" s="1"/>
  <c r="X69" i="1" s="1"/>
  <c r="AG117" i="1"/>
  <c r="H80" i="1"/>
  <c r="W80" i="1" s="1"/>
  <c r="H120" i="1"/>
  <c r="I120" i="1" s="1"/>
  <c r="J120" i="1" s="1"/>
  <c r="H102" i="1"/>
  <c r="W102" i="1" s="1"/>
  <c r="H47" i="1"/>
  <c r="W47" i="1" s="1"/>
  <c r="AG72" i="1"/>
  <c r="AG15" i="1"/>
  <c r="H77" i="1"/>
  <c r="W77" i="1" s="1"/>
  <c r="H55" i="1"/>
  <c r="I55" i="1" s="1"/>
  <c r="J55" i="1" s="1"/>
  <c r="H118" i="1"/>
  <c r="P118" i="1" s="1"/>
  <c r="AG110" i="1"/>
  <c r="AG104" i="1"/>
  <c r="H85" i="1"/>
  <c r="W85" i="1" s="1"/>
  <c r="H52" i="1"/>
  <c r="P52" i="1" s="1"/>
  <c r="AG44" i="1"/>
  <c r="H20" i="1"/>
  <c r="P20" i="1" s="1"/>
  <c r="P19" i="1"/>
  <c r="I19" i="1"/>
  <c r="J19" i="1" s="1"/>
  <c r="P48" i="1"/>
  <c r="I48" i="1"/>
  <c r="P31" i="1"/>
  <c r="I31" i="1"/>
  <c r="J31" i="1" s="1"/>
  <c r="W31" i="1"/>
  <c r="P114" i="1"/>
  <c r="I114" i="1"/>
  <c r="J114" i="1" s="1"/>
  <c r="P60" i="1"/>
  <c r="I60" i="1"/>
  <c r="J60" i="1" s="1"/>
  <c r="K60" i="1"/>
  <c r="AA60" i="1" s="1"/>
  <c r="P23" i="1"/>
  <c r="I23" i="1"/>
  <c r="J23" i="1" s="1"/>
  <c r="P54" i="1"/>
  <c r="I54" i="1"/>
  <c r="J54" i="1" s="1"/>
  <c r="P36" i="1"/>
  <c r="I36" i="1"/>
  <c r="J36" i="1" s="1"/>
  <c r="P101" i="1"/>
  <c r="I101" i="1"/>
  <c r="J101" i="1" s="1"/>
  <c r="K101" i="1"/>
  <c r="V101" i="1" s="1"/>
  <c r="K104" i="1"/>
  <c r="AA104" i="1" s="1"/>
  <c r="P104" i="1"/>
  <c r="I104" i="1"/>
  <c r="J104" i="1" s="1"/>
  <c r="P44" i="1"/>
  <c r="I44" i="1"/>
  <c r="J44" i="1" s="1"/>
  <c r="K44" i="1"/>
  <c r="T44" i="1" s="1"/>
  <c r="P96" i="1"/>
  <c r="I96" i="1"/>
  <c r="J96" i="1" s="1"/>
  <c r="P117" i="1"/>
  <c r="I117" i="1"/>
  <c r="J117" i="1" s="1"/>
  <c r="K117" i="1"/>
  <c r="X117" i="1" s="1"/>
  <c r="K40" i="1"/>
  <c r="N40" i="1" s="1"/>
  <c r="P40" i="1"/>
  <c r="I40" i="1"/>
  <c r="J40" i="1" s="1"/>
  <c r="P72" i="1"/>
  <c r="I72" i="1"/>
  <c r="J72" i="1" s="1"/>
  <c r="P15" i="1"/>
  <c r="I15" i="1"/>
  <c r="J15" i="1" s="1"/>
  <c r="P127" i="1"/>
  <c r="I127" i="1"/>
  <c r="J127" i="1" s="1"/>
  <c r="P67" i="1"/>
  <c r="I67" i="1"/>
  <c r="J67" i="1" s="1"/>
  <c r="I35" i="1"/>
  <c r="P126" i="1"/>
  <c r="I126" i="1"/>
  <c r="J126" i="1" s="1"/>
  <c r="P110" i="1"/>
  <c r="I110" i="1"/>
  <c r="J110" i="1" s="1"/>
  <c r="P87" i="1"/>
  <c r="I87" i="1"/>
  <c r="J87" i="1" s="1"/>
  <c r="K22" i="1"/>
  <c r="M22" i="1" s="1"/>
  <c r="P22" i="1"/>
  <c r="I22" i="1"/>
  <c r="J22" i="1" s="1"/>
  <c r="H119" i="1"/>
  <c r="H91" i="1"/>
  <c r="W91" i="1" s="1"/>
  <c r="AG81" i="1"/>
  <c r="H74" i="1"/>
  <c r="K74" i="1" s="1"/>
  <c r="X74" i="1" s="1"/>
  <c r="H57" i="1"/>
  <c r="W57" i="1" s="1"/>
  <c r="P9" i="1"/>
  <c r="I9" i="1"/>
  <c r="J9" i="1" s="1"/>
  <c r="H93" i="1"/>
  <c r="K93" i="1" s="1"/>
  <c r="X93" i="1" s="1"/>
  <c r="P79" i="1"/>
  <c r="I79" i="1"/>
  <c r="J79" i="1" s="1"/>
  <c r="P124" i="1"/>
  <c r="I124" i="1"/>
  <c r="J124" i="1" s="1"/>
  <c r="L124" i="1" s="1"/>
  <c r="AJ124" i="1" s="1"/>
  <c r="P95" i="1"/>
  <c r="I95" i="1"/>
  <c r="J95" i="1" s="1"/>
  <c r="P81" i="1"/>
  <c r="I81" i="1"/>
  <c r="J81" i="1" s="1"/>
  <c r="AG73" i="1"/>
  <c r="H59" i="1"/>
  <c r="W59" i="1" s="1"/>
  <c r="K14" i="1"/>
  <c r="X14" i="1" s="1"/>
  <c r="P14" i="1"/>
  <c r="I14" i="1"/>
  <c r="J14" i="1" s="1"/>
  <c r="I20" i="1"/>
  <c r="J20" i="1" s="1"/>
  <c r="P89" i="1"/>
  <c r="I89" i="1"/>
  <c r="J89" i="1" s="1"/>
  <c r="H75" i="1"/>
  <c r="W75" i="1" s="1"/>
  <c r="K127" i="1"/>
  <c r="AA127" i="1" s="1"/>
  <c r="P111" i="1"/>
  <c r="I111" i="1"/>
  <c r="J111" i="1" s="1"/>
  <c r="P109" i="1"/>
  <c r="I109" i="1"/>
  <c r="J109" i="1" s="1"/>
  <c r="P73" i="1"/>
  <c r="I73" i="1"/>
  <c r="J73" i="1" s="1"/>
  <c r="I69" i="1"/>
  <c r="J69" i="1" s="1"/>
  <c r="K65" i="1"/>
  <c r="X65" i="1" s="1"/>
  <c r="P65" i="1"/>
  <c r="I65" i="1"/>
  <c r="J65" i="1" s="1"/>
  <c r="P7" i="1"/>
  <c r="I7" i="1"/>
  <c r="J7" i="1" s="1"/>
  <c r="P29" i="1"/>
  <c r="I29" i="1"/>
  <c r="J29" i="1" s="1"/>
  <c r="K4" i="1"/>
  <c r="T4" i="1" s="1"/>
  <c r="P4" i="1"/>
  <c r="K67" i="1"/>
  <c r="N67" i="1" s="1"/>
  <c r="P116" i="1"/>
  <c r="I116" i="1"/>
  <c r="J116" i="1" s="1"/>
  <c r="L116" i="1" s="1"/>
  <c r="AJ116" i="1" s="1"/>
  <c r="P108" i="1"/>
  <c r="I108" i="1"/>
  <c r="J108" i="1" s="1"/>
  <c r="AG67" i="1"/>
  <c r="AG29" i="1"/>
  <c r="I25" i="1"/>
  <c r="J25" i="1" s="1"/>
  <c r="I4" i="1"/>
  <c r="J4" i="1" s="1"/>
  <c r="X124" i="1"/>
  <c r="W114" i="1"/>
  <c r="W95" i="1"/>
  <c r="W65" i="1"/>
  <c r="W60" i="1"/>
  <c r="W22" i="1"/>
  <c r="W23" i="1"/>
  <c r="W4" i="1"/>
  <c r="W81" i="1"/>
  <c r="X60" i="1"/>
  <c r="W108" i="1"/>
  <c r="W104" i="1"/>
  <c r="W96" i="1"/>
  <c r="W15" i="1"/>
  <c r="W127" i="1"/>
  <c r="W73" i="1"/>
  <c r="X108" i="1"/>
  <c r="W116" i="1"/>
  <c r="W109" i="1"/>
  <c r="W54" i="1"/>
  <c r="W40" i="1"/>
  <c r="W48" i="1"/>
  <c r="W14" i="1"/>
  <c r="X116" i="1"/>
  <c r="X109" i="1"/>
  <c r="W117" i="1"/>
  <c r="W110" i="1"/>
  <c r="W79" i="1"/>
  <c r="W87" i="1"/>
  <c r="W126" i="1"/>
  <c r="W111" i="1"/>
  <c r="W89" i="1"/>
  <c r="W72" i="1"/>
  <c r="W56" i="1"/>
  <c r="X111" i="1"/>
  <c r="W35" i="1"/>
  <c r="W36" i="1"/>
  <c r="W19" i="1"/>
  <c r="W101" i="1"/>
  <c r="W67" i="1"/>
  <c r="W44" i="1"/>
  <c r="W74" i="1"/>
  <c r="W124" i="1"/>
  <c r="U108" i="1"/>
  <c r="AG128" i="1"/>
  <c r="K126" i="1"/>
  <c r="X126" i="1" s="1"/>
  <c r="AG125" i="1"/>
  <c r="H125" i="1"/>
  <c r="W125" i="1" s="1"/>
  <c r="U111" i="1"/>
  <c r="M111" i="1"/>
  <c r="V111" i="1"/>
  <c r="AA111" i="1"/>
  <c r="N111" i="1"/>
  <c r="T111" i="1"/>
  <c r="M124" i="1"/>
  <c r="V124" i="1"/>
  <c r="T124" i="1"/>
  <c r="U124" i="1"/>
  <c r="AA124" i="1"/>
  <c r="N124" i="1"/>
  <c r="N109" i="1"/>
  <c r="U109" i="1"/>
  <c r="M109" i="1"/>
  <c r="AA109" i="1"/>
  <c r="V109" i="1"/>
  <c r="T109" i="1"/>
  <c r="K81" i="1"/>
  <c r="X81" i="1" s="1"/>
  <c r="K79" i="1"/>
  <c r="X79" i="1" s="1"/>
  <c r="H78" i="1"/>
  <c r="AG78" i="1"/>
  <c r="H76" i="1"/>
  <c r="W76" i="1" s="1"/>
  <c r="AG76" i="1"/>
  <c r="H58" i="1"/>
  <c r="W58" i="1" s="1"/>
  <c r="AG58" i="1"/>
  <c r="K89" i="1"/>
  <c r="X89" i="1" s="1"/>
  <c r="K87" i="1"/>
  <c r="X87" i="1" s="1"/>
  <c r="H86" i="1"/>
  <c r="AG86" i="1"/>
  <c r="H84" i="1"/>
  <c r="W84" i="1" s="1"/>
  <c r="AG84" i="1"/>
  <c r="K36" i="1"/>
  <c r="X36" i="1" s="1"/>
  <c r="N116" i="1"/>
  <c r="K95" i="1"/>
  <c r="X95" i="1" s="1"/>
  <c r="H94" i="1"/>
  <c r="W94" i="1" s="1"/>
  <c r="AG94" i="1"/>
  <c r="H92" i="1"/>
  <c r="W92" i="1" s="1"/>
  <c r="AG92" i="1"/>
  <c r="N60" i="1"/>
  <c r="AA116" i="1"/>
  <c r="K110" i="1"/>
  <c r="X110" i="1" s="1"/>
  <c r="H66" i="1"/>
  <c r="AG66" i="1"/>
  <c r="AG62" i="1"/>
  <c r="H62" i="1"/>
  <c r="W62" i="1" s="1"/>
  <c r="M116" i="1"/>
  <c r="V116" i="1"/>
  <c r="H49" i="1"/>
  <c r="W49" i="1" s="1"/>
  <c r="AG49" i="1"/>
  <c r="M108" i="1"/>
  <c r="V108" i="1"/>
  <c r="N108" i="1"/>
  <c r="AG126" i="1"/>
  <c r="U116" i="1"/>
  <c r="K114" i="1"/>
  <c r="X114" i="1" s="1"/>
  <c r="AG111" i="1"/>
  <c r="AA108" i="1"/>
  <c r="H98" i="1"/>
  <c r="W98" i="1" s="1"/>
  <c r="AG98" i="1"/>
  <c r="AG97" i="1"/>
  <c r="H97" i="1"/>
  <c r="W97" i="1" s="1"/>
  <c r="H83" i="1"/>
  <c r="W83" i="1" s="1"/>
  <c r="H82" i="1"/>
  <c r="AG63" i="1"/>
  <c r="H63" i="1"/>
  <c r="W63" i="1" s="1"/>
  <c r="H121" i="1"/>
  <c r="W121" i="1" s="1"/>
  <c r="AG121" i="1"/>
  <c r="T116" i="1"/>
  <c r="H115" i="1"/>
  <c r="AG115" i="1"/>
  <c r="H113" i="1"/>
  <c r="AG113" i="1"/>
  <c r="H107" i="1"/>
  <c r="AG107" i="1"/>
  <c r="K77" i="1"/>
  <c r="X77" i="1" s="1"/>
  <c r="K73" i="1"/>
  <c r="X73" i="1" s="1"/>
  <c r="H53" i="1"/>
  <c r="W53" i="1" s="1"/>
  <c r="AG53" i="1"/>
  <c r="K96" i="1"/>
  <c r="X96" i="1" s="1"/>
  <c r="K72" i="1"/>
  <c r="X72" i="1" s="1"/>
  <c r="AG45" i="1"/>
  <c r="H45" i="1"/>
  <c r="K31" i="1"/>
  <c r="X31" i="1" s="1"/>
  <c r="H12" i="1"/>
  <c r="AG12" i="1"/>
  <c r="T22" i="1"/>
  <c r="V22" i="1"/>
  <c r="AG41" i="1"/>
  <c r="H41" i="1"/>
  <c r="AG124" i="1"/>
  <c r="AG116" i="1"/>
  <c r="AG108" i="1"/>
  <c r="H103" i="1"/>
  <c r="AG103" i="1"/>
  <c r="H10" i="1"/>
  <c r="AG10" i="1"/>
  <c r="H100" i="1"/>
  <c r="W100" i="1" s="1"/>
  <c r="AG100" i="1"/>
  <c r="AG61" i="1"/>
  <c r="H61" i="1"/>
  <c r="W61" i="1" s="1"/>
  <c r="AG37" i="1"/>
  <c r="H37" i="1"/>
  <c r="H26" i="1"/>
  <c r="AG26" i="1"/>
  <c r="H18" i="1"/>
  <c r="AG18" i="1"/>
  <c r="AG95" i="1"/>
  <c r="AG87" i="1"/>
  <c r="AG79" i="1"/>
  <c r="K9" i="1"/>
  <c r="X9" i="1" s="1"/>
  <c r="W9" i="1"/>
  <c r="H38" i="1"/>
  <c r="W38" i="1" s="1"/>
  <c r="AG38" i="1"/>
  <c r="K35" i="1"/>
  <c r="X35" i="1" s="1"/>
  <c r="J35" i="1"/>
  <c r="H28" i="1"/>
  <c r="AG28" i="1"/>
  <c r="K20" i="1"/>
  <c r="X20" i="1" s="1"/>
  <c r="J48" i="1"/>
  <c r="K48" i="1"/>
  <c r="X48" i="1" s="1"/>
  <c r="H46" i="1"/>
  <c r="AG46" i="1"/>
  <c r="K54" i="1"/>
  <c r="X54" i="1" s="1"/>
  <c r="H42" i="1"/>
  <c r="W42" i="1" s="1"/>
  <c r="AG42" i="1"/>
  <c r="H34" i="1"/>
  <c r="AG34" i="1"/>
  <c r="H21" i="1"/>
  <c r="W21" i="1" s="1"/>
  <c r="AG21" i="1"/>
  <c r="K25" i="1"/>
  <c r="X25" i="1" s="1"/>
  <c r="H16" i="1"/>
  <c r="W16" i="1" s="1"/>
  <c r="AG16" i="1"/>
  <c r="H32" i="1"/>
  <c r="AG32" i="1"/>
  <c r="H30" i="1"/>
  <c r="AG30" i="1"/>
  <c r="K29" i="1"/>
  <c r="X29" i="1" s="1"/>
  <c r="K19" i="1"/>
  <c r="X19" i="1" s="1"/>
  <c r="K23" i="1"/>
  <c r="X23" i="1" s="1"/>
  <c r="K15" i="1"/>
  <c r="X15" i="1" s="1"/>
  <c r="K7" i="1"/>
  <c r="X7" i="1" s="1"/>
  <c r="AG22" i="1"/>
  <c r="AG14" i="1"/>
  <c r="K85" i="1" l="1"/>
  <c r="X85" i="1" s="1"/>
  <c r="W20" i="1"/>
  <c r="P69" i="1"/>
  <c r="I77" i="1"/>
  <c r="J77" i="1" s="1"/>
  <c r="P43" i="1"/>
  <c r="W69" i="1"/>
  <c r="P77" i="1"/>
  <c r="I85" i="1"/>
  <c r="J85" i="1" s="1"/>
  <c r="Y169" i="1"/>
  <c r="Y192" i="1"/>
  <c r="Y159" i="1"/>
  <c r="AK159" i="1" s="1"/>
  <c r="Y194" i="1"/>
  <c r="AK194" i="1" s="1"/>
  <c r="Y146" i="1"/>
  <c r="Y156" i="1"/>
  <c r="Y177" i="1"/>
  <c r="AK177" i="1" s="1"/>
  <c r="Y188" i="1"/>
  <c r="AK188" i="1" s="1"/>
  <c r="Y158" i="1"/>
  <c r="Y167" i="1"/>
  <c r="Y176" i="1"/>
  <c r="Y196" i="1"/>
  <c r="AK196" i="1" s="1"/>
  <c r="AK167" i="1"/>
  <c r="AE167" i="1"/>
  <c r="I80" i="1"/>
  <c r="J80" i="1" s="1"/>
  <c r="Y138" i="1"/>
  <c r="Y152" i="1"/>
  <c r="Y170" i="1"/>
  <c r="Y163" i="1"/>
  <c r="Y182" i="1"/>
  <c r="Y203" i="1"/>
  <c r="Y174" i="1"/>
  <c r="Y149" i="1"/>
  <c r="Y157" i="1"/>
  <c r="Y184" i="1"/>
  <c r="Y195" i="1"/>
  <c r="Y143" i="1"/>
  <c r="AE159" i="1"/>
  <c r="Y172" i="1"/>
  <c r="Y180" i="1"/>
  <c r="Y198" i="1"/>
  <c r="Y141" i="1"/>
  <c r="Y179" i="1"/>
  <c r="AK158" i="1"/>
  <c r="AE158" i="1"/>
  <c r="K75" i="1"/>
  <c r="X75" i="1" s="1"/>
  <c r="K80" i="1"/>
  <c r="X80" i="1" s="1"/>
  <c r="W118" i="1"/>
  <c r="P80" i="1"/>
  <c r="Y208" i="1"/>
  <c r="Y155" i="1"/>
  <c r="Y185" i="1"/>
  <c r="Y207" i="1"/>
  <c r="Y150" i="1"/>
  <c r="Y162" i="1"/>
  <c r="Y189" i="1"/>
  <c r="Y200" i="1"/>
  <c r="Y145" i="1"/>
  <c r="Y161" i="1"/>
  <c r="Y173" i="1"/>
  <c r="Y183" i="1"/>
  <c r="Y201" i="1"/>
  <c r="AK169" i="1"/>
  <c r="AE169" i="1"/>
  <c r="AK192" i="1"/>
  <c r="AE192" i="1"/>
  <c r="AK146" i="1"/>
  <c r="AE146" i="1"/>
  <c r="AK156" i="1"/>
  <c r="AE156" i="1"/>
  <c r="Y193" i="1"/>
  <c r="AK176" i="1"/>
  <c r="AE176" i="1"/>
  <c r="M69" i="1"/>
  <c r="K52" i="1"/>
  <c r="N52" i="1" s="1"/>
  <c r="Y130" i="1"/>
  <c r="AE130" i="1" s="1"/>
  <c r="Y140" i="1"/>
  <c r="Y166" i="1"/>
  <c r="Y181" i="1"/>
  <c r="Y171" i="1"/>
  <c r="Y190" i="1"/>
  <c r="Y154" i="1"/>
  <c r="Y197" i="1"/>
  <c r="Y151" i="1"/>
  <c r="Y168" i="1"/>
  <c r="Y191" i="1"/>
  <c r="Y153" i="1"/>
  <c r="Y165" i="1"/>
  <c r="Y175" i="1"/>
  <c r="Y186" i="1"/>
  <c r="Y205" i="1"/>
  <c r="M4" i="1"/>
  <c r="K118" i="1"/>
  <c r="X118" i="1" s="1"/>
  <c r="W93" i="1"/>
  <c r="P39" i="1"/>
  <c r="M128" i="1"/>
  <c r="L128" i="1"/>
  <c r="N128" i="1"/>
  <c r="T128" i="1"/>
  <c r="V128" i="1"/>
  <c r="U128" i="1"/>
  <c r="AA128" i="1"/>
  <c r="X128" i="1"/>
  <c r="Y136" i="1"/>
  <c r="AK133" i="1"/>
  <c r="AE133" i="1"/>
  <c r="Y131" i="1"/>
  <c r="P55" i="1"/>
  <c r="Y135" i="1"/>
  <c r="Y134" i="1"/>
  <c r="M52" i="1"/>
  <c r="Q52" i="1" s="1"/>
  <c r="V40" i="1"/>
  <c r="W90" i="1"/>
  <c r="K56" i="1"/>
  <c r="X56" i="1" s="1"/>
  <c r="P25" i="1"/>
  <c r="P56" i="1"/>
  <c r="U60" i="1"/>
  <c r="X40" i="1"/>
  <c r="K90" i="1"/>
  <c r="X90" i="1" s="1"/>
  <c r="W55" i="1"/>
  <c r="I90" i="1"/>
  <c r="J90" i="1" s="1"/>
  <c r="L90" i="1" s="1"/>
  <c r="AJ90" i="1" s="1"/>
  <c r="L40" i="1"/>
  <c r="AJ40" i="1" s="1"/>
  <c r="K47" i="1"/>
  <c r="X47" i="1" s="1"/>
  <c r="W17" i="1"/>
  <c r="P85" i="1"/>
  <c r="L60" i="1"/>
  <c r="I47" i="1"/>
  <c r="J47" i="1" s="1"/>
  <c r="P17" i="1"/>
  <c r="P102" i="1"/>
  <c r="L44" i="1"/>
  <c r="M65" i="1"/>
  <c r="I17" i="1"/>
  <c r="J17" i="1" s="1"/>
  <c r="I102" i="1"/>
  <c r="J102" i="1" s="1"/>
  <c r="L4" i="1"/>
  <c r="AC4" i="1" s="1"/>
  <c r="T14" i="1"/>
  <c r="T65" i="1"/>
  <c r="N101" i="1"/>
  <c r="U4" i="1"/>
  <c r="N14" i="1"/>
  <c r="U14" i="1"/>
  <c r="U22" i="1"/>
  <c r="V65" i="1"/>
  <c r="M60" i="1"/>
  <c r="Q60" i="1" s="1"/>
  <c r="T101" i="1"/>
  <c r="X101" i="1"/>
  <c r="W39" i="1"/>
  <c r="P47" i="1"/>
  <c r="P120" i="1"/>
  <c r="K102" i="1"/>
  <c r="X102" i="1" s="1"/>
  <c r="V4" i="1"/>
  <c r="K43" i="1"/>
  <c r="X43" i="1" s="1"/>
  <c r="AA52" i="1"/>
  <c r="AA65" i="1"/>
  <c r="V60" i="1"/>
  <c r="AA101" i="1"/>
  <c r="W43" i="1"/>
  <c r="X4" i="1"/>
  <c r="I52" i="1"/>
  <c r="J52" i="1" s="1"/>
  <c r="L52" i="1" s="1"/>
  <c r="AJ52" i="1" s="1"/>
  <c r="L14" i="1"/>
  <c r="AC14" i="1" s="1"/>
  <c r="W52" i="1"/>
  <c r="AA14" i="1"/>
  <c r="N4" i="1"/>
  <c r="V52" i="1"/>
  <c r="K39" i="1"/>
  <c r="X39" i="1" s="1"/>
  <c r="T60" i="1"/>
  <c r="U104" i="1"/>
  <c r="X52" i="1"/>
  <c r="L22" i="1"/>
  <c r="M40" i="1"/>
  <c r="Q40" i="1" s="1"/>
  <c r="U44" i="1"/>
  <c r="AA44" i="1"/>
  <c r="K120" i="1"/>
  <c r="X120" i="1" s="1"/>
  <c r="X22" i="1"/>
  <c r="AA4" i="1"/>
  <c r="AA22" i="1"/>
  <c r="T40" i="1"/>
  <c r="X44" i="1"/>
  <c r="L127" i="1"/>
  <c r="U40" i="1"/>
  <c r="W120" i="1"/>
  <c r="I118" i="1"/>
  <c r="J118" i="1" s="1"/>
  <c r="V44" i="1"/>
  <c r="N44" i="1"/>
  <c r="T67" i="1"/>
  <c r="N22" i="1"/>
  <c r="Q22" i="1" s="1"/>
  <c r="R22" i="1" s="1"/>
  <c r="M67" i="1"/>
  <c r="Q67" i="1" s="1"/>
  <c r="K55" i="1"/>
  <c r="X55" i="1" s="1"/>
  <c r="U127" i="1"/>
  <c r="AA40" i="1"/>
  <c r="M44" i="1"/>
  <c r="S116" i="1"/>
  <c r="Y116" i="1" s="1"/>
  <c r="AK116" i="1" s="1"/>
  <c r="Z116" i="1"/>
  <c r="AB116" i="1"/>
  <c r="AC116" i="1"/>
  <c r="P41" i="1"/>
  <c r="I41" i="1"/>
  <c r="P115" i="1"/>
  <c r="I115" i="1"/>
  <c r="J115" i="1" s="1"/>
  <c r="P37" i="1"/>
  <c r="I37" i="1"/>
  <c r="P119" i="1"/>
  <c r="I119" i="1"/>
  <c r="J119" i="1" s="1"/>
  <c r="K119" i="1"/>
  <c r="P12" i="1"/>
  <c r="I12" i="1"/>
  <c r="J12" i="1" s="1"/>
  <c r="K91" i="1"/>
  <c r="X91" i="1" s="1"/>
  <c r="P97" i="1"/>
  <c r="I97" i="1"/>
  <c r="J97" i="1" s="1"/>
  <c r="P86" i="1"/>
  <c r="I86" i="1"/>
  <c r="J86" i="1" s="1"/>
  <c r="W41" i="1"/>
  <c r="N104" i="1"/>
  <c r="N69" i="1"/>
  <c r="Q69" i="1" s="1"/>
  <c r="P32" i="1"/>
  <c r="I32" i="1"/>
  <c r="J32" i="1" s="1"/>
  <c r="W32" i="1"/>
  <c r="P38" i="1"/>
  <c r="I38" i="1"/>
  <c r="J38" i="1" s="1"/>
  <c r="P61" i="1"/>
  <c r="I61" i="1"/>
  <c r="J61" i="1" s="1"/>
  <c r="P103" i="1"/>
  <c r="I103" i="1"/>
  <c r="J103" i="1" s="1"/>
  <c r="AA67" i="1"/>
  <c r="P107" i="1"/>
  <c r="I107" i="1"/>
  <c r="J107" i="1" s="1"/>
  <c r="U117" i="1"/>
  <c r="U101" i="1"/>
  <c r="V104" i="1"/>
  <c r="U69" i="1"/>
  <c r="W37" i="1"/>
  <c r="P83" i="1"/>
  <c r="I83" i="1"/>
  <c r="J83" i="1" s="1"/>
  <c r="P94" i="1"/>
  <c r="I94" i="1"/>
  <c r="V69" i="1"/>
  <c r="N127" i="1"/>
  <c r="M127" i="1"/>
  <c r="Q127" i="1" s="1"/>
  <c r="V127" i="1"/>
  <c r="X127" i="1"/>
  <c r="P18" i="1"/>
  <c r="I18" i="1"/>
  <c r="J18" i="1" s="1"/>
  <c r="L67" i="1"/>
  <c r="S67" i="1" s="1"/>
  <c r="P45" i="1"/>
  <c r="I45" i="1"/>
  <c r="J45" i="1" s="1"/>
  <c r="P63" i="1"/>
  <c r="I63" i="1"/>
  <c r="J63" i="1" s="1"/>
  <c r="P98" i="1"/>
  <c r="I98" i="1"/>
  <c r="J98" i="1" s="1"/>
  <c r="V117" i="1"/>
  <c r="L117" i="1"/>
  <c r="AC117" i="1" s="1"/>
  <c r="T127" i="1"/>
  <c r="L69" i="1"/>
  <c r="P58" i="1"/>
  <c r="I58" i="1"/>
  <c r="J58" i="1" s="1"/>
  <c r="L101" i="1"/>
  <c r="T104" i="1"/>
  <c r="T69" i="1"/>
  <c r="W107" i="1"/>
  <c r="T52" i="1"/>
  <c r="U52" i="1"/>
  <c r="M14" i="1"/>
  <c r="V14" i="1"/>
  <c r="P57" i="1"/>
  <c r="I57" i="1"/>
  <c r="J57" i="1" s="1"/>
  <c r="K57" i="1"/>
  <c r="L57" i="1" s="1"/>
  <c r="AJ57" i="1" s="1"/>
  <c r="P28" i="1"/>
  <c r="I28" i="1"/>
  <c r="J28" i="1" s="1"/>
  <c r="P82" i="1"/>
  <c r="I82" i="1"/>
  <c r="J82" i="1" s="1"/>
  <c r="AA117" i="1"/>
  <c r="M117" i="1"/>
  <c r="P66" i="1"/>
  <c r="I66" i="1"/>
  <c r="J66" i="1" s="1"/>
  <c r="P125" i="1"/>
  <c r="I125" i="1"/>
  <c r="J125" i="1" s="1"/>
  <c r="P30" i="1"/>
  <c r="I30" i="1"/>
  <c r="J30" i="1" s="1"/>
  <c r="W30" i="1"/>
  <c r="P49" i="1"/>
  <c r="I49" i="1"/>
  <c r="J49" i="1" s="1"/>
  <c r="P21" i="1"/>
  <c r="I21" i="1"/>
  <c r="J21" i="1" s="1"/>
  <c r="P121" i="1"/>
  <c r="I121" i="1"/>
  <c r="J121" i="1" s="1"/>
  <c r="U67" i="1"/>
  <c r="P113" i="1"/>
  <c r="I113" i="1"/>
  <c r="J113" i="1" s="1"/>
  <c r="T117" i="1"/>
  <c r="P62" i="1"/>
  <c r="I62" i="1"/>
  <c r="J62" i="1" s="1"/>
  <c r="N117" i="1"/>
  <c r="M101" i="1"/>
  <c r="M104" i="1"/>
  <c r="Q104" i="1" s="1"/>
  <c r="AA69" i="1"/>
  <c r="V67" i="1"/>
  <c r="W45" i="1"/>
  <c r="W66" i="1"/>
  <c r="W119" i="1"/>
  <c r="W18" i="1"/>
  <c r="W86" i="1"/>
  <c r="X104" i="1"/>
  <c r="W115" i="1"/>
  <c r="W28" i="1"/>
  <c r="W103" i="1"/>
  <c r="N65" i="1"/>
  <c r="U65" i="1"/>
  <c r="P75" i="1"/>
  <c r="I75" i="1"/>
  <c r="J75" i="1" s="1"/>
  <c r="P59" i="1"/>
  <c r="I59" i="1"/>
  <c r="J59" i="1" s="1"/>
  <c r="K59" i="1"/>
  <c r="P93" i="1"/>
  <c r="I93" i="1"/>
  <c r="J93" i="1" s="1"/>
  <c r="L93" i="1" s="1"/>
  <c r="AJ93" i="1" s="1"/>
  <c r="P74" i="1"/>
  <c r="I74" i="1"/>
  <c r="J74" i="1" s="1"/>
  <c r="L74" i="1" s="1"/>
  <c r="AJ74" i="1" s="1"/>
  <c r="P84" i="1"/>
  <c r="I84" i="1"/>
  <c r="J84" i="1" s="1"/>
  <c r="W82" i="1"/>
  <c r="P91" i="1"/>
  <c r="I91" i="1"/>
  <c r="J91" i="1" s="1"/>
  <c r="P34" i="1"/>
  <c r="I34" i="1"/>
  <c r="J34" i="1" s="1"/>
  <c r="P10" i="1"/>
  <c r="I10" i="1"/>
  <c r="J10" i="1" s="1"/>
  <c r="P78" i="1"/>
  <c r="I78" i="1"/>
  <c r="J78" i="1" s="1"/>
  <c r="P46" i="1"/>
  <c r="I46" i="1"/>
  <c r="J46" i="1" s="1"/>
  <c r="P42" i="1"/>
  <c r="I42" i="1"/>
  <c r="J42" i="1" s="1"/>
  <c r="P16" i="1"/>
  <c r="I16" i="1"/>
  <c r="J16" i="1" s="1"/>
  <c r="P26" i="1"/>
  <c r="I26" i="1"/>
  <c r="J26" i="1" s="1"/>
  <c r="P100" i="1"/>
  <c r="I100" i="1"/>
  <c r="J100" i="1" s="1"/>
  <c r="P53" i="1"/>
  <c r="I53" i="1"/>
  <c r="J53" i="1" s="1"/>
  <c r="P92" i="1"/>
  <c r="I92" i="1"/>
  <c r="J92" i="1" s="1"/>
  <c r="P76" i="1"/>
  <c r="I76" i="1"/>
  <c r="J76" i="1" s="1"/>
  <c r="Q111" i="1"/>
  <c r="W34" i="1"/>
  <c r="W12" i="1"/>
  <c r="W78" i="1"/>
  <c r="W46" i="1"/>
  <c r="W113" i="1"/>
  <c r="X67" i="1"/>
  <c r="AB40" i="1"/>
  <c r="N7" i="1"/>
  <c r="T7" i="1"/>
  <c r="V7" i="1"/>
  <c r="AA7" i="1"/>
  <c r="M7" i="1"/>
  <c r="L7" i="1"/>
  <c r="AJ7" i="1" s="1"/>
  <c r="U7" i="1"/>
  <c r="N23" i="1"/>
  <c r="T23" i="1"/>
  <c r="V23" i="1"/>
  <c r="L23" i="1"/>
  <c r="AJ23" i="1" s="1"/>
  <c r="AA23" i="1"/>
  <c r="U23" i="1"/>
  <c r="M23" i="1"/>
  <c r="K45" i="1"/>
  <c r="X45" i="1" s="1"/>
  <c r="AA90" i="1"/>
  <c r="K107" i="1"/>
  <c r="X107" i="1" s="1"/>
  <c r="K83" i="1"/>
  <c r="X83" i="1" s="1"/>
  <c r="K92" i="1"/>
  <c r="X92" i="1" s="1"/>
  <c r="K86" i="1"/>
  <c r="X86" i="1" s="1"/>
  <c r="AB124" i="1"/>
  <c r="AC124" i="1"/>
  <c r="S124" i="1"/>
  <c r="Y124" i="1" s="1"/>
  <c r="AK124" i="1" s="1"/>
  <c r="Z124" i="1"/>
  <c r="K26" i="1"/>
  <c r="X26" i="1" s="1"/>
  <c r="W26" i="1"/>
  <c r="K61" i="1"/>
  <c r="X61" i="1" s="1"/>
  <c r="AC22" i="1"/>
  <c r="Z22" i="1"/>
  <c r="M73" i="1"/>
  <c r="V73" i="1"/>
  <c r="N73" i="1"/>
  <c r="T73" i="1"/>
  <c r="AA73" i="1"/>
  <c r="U73" i="1"/>
  <c r="L73" i="1"/>
  <c r="AJ73" i="1" s="1"/>
  <c r="K121" i="1"/>
  <c r="X121" i="1" s="1"/>
  <c r="K97" i="1"/>
  <c r="X97" i="1" s="1"/>
  <c r="AA114" i="1"/>
  <c r="N114" i="1"/>
  <c r="L114" i="1"/>
  <c r="AJ114" i="1" s="1"/>
  <c r="M114" i="1"/>
  <c r="T114" i="1"/>
  <c r="U114" i="1"/>
  <c r="V114" i="1"/>
  <c r="Q108" i="1"/>
  <c r="K49" i="1"/>
  <c r="X49" i="1" s="1"/>
  <c r="AA36" i="1"/>
  <c r="N36" i="1"/>
  <c r="U36" i="1"/>
  <c r="L36" i="1"/>
  <c r="AJ36" i="1" s="1"/>
  <c r="T36" i="1"/>
  <c r="V36" i="1"/>
  <c r="M36" i="1"/>
  <c r="M87" i="1"/>
  <c r="V87" i="1"/>
  <c r="L87" i="1"/>
  <c r="AJ87" i="1" s="1"/>
  <c r="AA87" i="1"/>
  <c r="U87" i="1"/>
  <c r="N87" i="1"/>
  <c r="T87" i="1"/>
  <c r="K58" i="1"/>
  <c r="X58" i="1" s="1"/>
  <c r="M81" i="1"/>
  <c r="V81" i="1"/>
  <c r="N81" i="1"/>
  <c r="T81" i="1"/>
  <c r="AA81" i="1"/>
  <c r="U81" i="1"/>
  <c r="L81" i="1"/>
  <c r="AJ81" i="1" s="1"/>
  <c r="L109" i="1"/>
  <c r="AJ109" i="1" s="1"/>
  <c r="T29" i="1"/>
  <c r="M29" i="1"/>
  <c r="V29" i="1"/>
  <c r="L29" i="1"/>
  <c r="AJ29" i="1" s="1"/>
  <c r="U29" i="1"/>
  <c r="AA29" i="1"/>
  <c r="N29" i="1"/>
  <c r="K16" i="1"/>
  <c r="X16" i="1" s="1"/>
  <c r="K42" i="1"/>
  <c r="X42" i="1" s="1"/>
  <c r="T35" i="1"/>
  <c r="U35" i="1"/>
  <c r="N35" i="1"/>
  <c r="L35" i="1"/>
  <c r="AJ35" i="1" s="1"/>
  <c r="M35" i="1"/>
  <c r="AA35" i="1"/>
  <c r="V35" i="1"/>
  <c r="N72" i="1"/>
  <c r="L72" i="1"/>
  <c r="AJ72" i="1" s="1"/>
  <c r="U72" i="1"/>
  <c r="M72" i="1"/>
  <c r="AA72" i="1"/>
  <c r="T72" i="1"/>
  <c r="V72" i="1"/>
  <c r="L65" i="1"/>
  <c r="AJ65" i="1" s="1"/>
  <c r="K66" i="1"/>
  <c r="X66" i="1" s="1"/>
  <c r="J94" i="1"/>
  <c r="K94" i="1"/>
  <c r="X94" i="1" s="1"/>
  <c r="L25" i="1"/>
  <c r="AJ25" i="1" s="1"/>
  <c r="U25" i="1"/>
  <c r="M25" i="1"/>
  <c r="V25" i="1"/>
  <c r="T25" i="1"/>
  <c r="AA25" i="1"/>
  <c r="N25" i="1"/>
  <c r="T43" i="1"/>
  <c r="AA20" i="1"/>
  <c r="L20" i="1"/>
  <c r="AJ20" i="1" s="1"/>
  <c r="U20" i="1"/>
  <c r="N20" i="1"/>
  <c r="T20" i="1"/>
  <c r="V20" i="1"/>
  <c r="M20" i="1"/>
  <c r="J41" i="1"/>
  <c r="K41" i="1"/>
  <c r="X41" i="1" s="1"/>
  <c r="K12" i="1"/>
  <c r="X12" i="1" s="1"/>
  <c r="N96" i="1"/>
  <c r="L96" i="1"/>
  <c r="AJ96" i="1" s="1"/>
  <c r="U96" i="1"/>
  <c r="AA96" i="1"/>
  <c r="M96" i="1"/>
  <c r="T96" i="1"/>
  <c r="V96" i="1"/>
  <c r="K113" i="1"/>
  <c r="X113" i="1" s="1"/>
  <c r="U74" i="1"/>
  <c r="M74" i="1"/>
  <c r="V74" i="1"/>
  <c r="AA74" i="1"/>
  <c r="N74" i="1"/>
  <c r="T74" i="1"/>
  <c r="M95" i="1"/>
  <c r="V95" i="1"/>
  <c r="L95" i="1"/>
  <c r="AJ95" i="1" s="1"/>
  <c r="AA95" i="1"/>
  <c r="U95" i="1"/>
  <c r="N95" i="1"/>
  <c r="T95" i="1"/>
  <c r="K76" i="1"/>
  <c r="X76" i="1" s="1"/>
  <c r="K34" i="1"/>
  <c r="X34" i="1" s="1"/>
  <c r="N15" i="1"/>
  <c r="T15" i="1"/>
  <c r="V15" i="1"/>
  <c r="U15" i="1"/>
  <c r="AA15" i="1"/>
  <c r="M15" i="1"/>
  <c r="L15" i="1"/>
  <c r="AJ15" i="1" s="1"/>
  <c r="Z14" i="1"/>
  <c r="T54" i="1"/>
  <c r="U54" i="1"/>
  <c r="AA54" i="1"/>
  <c r="L54" i="1"/>
  <c r="AJ54" i="1" s="1"/>
  <c r="M54" i="1"/>
  <c r="N54" i="1"/>
  <c r="V54" i="1"/>
  <c r="K38" i="1"/>
  <c r="X38" i="1" s="1"/>
  <c r="L9" i="1"/>
  <c r="AJ9" i="1" s="1"/>
  <c r="U9" i="1"/>
  <c r="M9" i="1"/>
  <c r="V9" i="1"/>
  <c r="T9" i="1"/>
  <c r="AA9" i="1"/>
  <c r="N9" i="1"/>
  <c r="K100" i="1"/>
  <c r="X100" i="1" s="1"/>
  <c r="AA77" i="1"/>
  <c r="T77" i="1"/>
  <c r="M77" i="1"/>
  <c r="L77" i="1"/>
  <c r="AJ77" i="1" s="1"/>
  <c r="N77" i="1"/>
  <c r="U77" i="1"/>
  <c r="V77" i="1"/>
  <c r="K98" i="1"/>
  <c r="X98" i="1" s="1"/>
  <c r="M89" i="1"/>
  <c r="V89" i="1"/>
  <c r="N89" i="1"/>
  <c r="T89" i="1"/>
  <c r="AA89" i="1"/>
  <c r="U89" i="1"/>
  <c r="L89" i="1"/>
  <c r="AJ89" i="1" s="1"/>
  <c r="AA85" i="1"/>
  <c r="T85" i="1"/>
  <c r="M85" i="1"/>
  <c r="L85" i="1"/>
  <c r="AJ85" i="1" s="1"/>
  <c r="N85" i="1"/>
  <c r="U85" i="1"/>
  <c r="V85" i="1"/>
  <c r="Q124" i="1"/>
  <c r="R124" i="1" s="1"/>
  <c r="L104" i="1"/>
  <c r="AJ104" i="1" s="1"/>
  <c r="T126" i="1"/>
  <c r="L126" i="1"/>
  <c r="AJ126" i="1" s="1"/>
  <c r="U126" i="1"/>
  <c r="M126" i="1"/>
  <c r="V126" i="1"/>
  <c r="N126" i="1"/>
  <c r="AA126" i="1"/>
  <c r="K30" i="1"/>
  <c r="X30" i="1" s="1"/>
  <c r="K46" i="1"/>
  <c r="X46" i="1" s="1"/>
  <c r="T31" i="1"/>
  <c r="M31" i="1"/>
  <c r="AA31" i="1"/>
  <c r="U31" i="1"/>
  <c r="N31" i="1"/>
  <c r="V31" i="1"/>
  <c r="L31" i="1"/>
  <c r="AJ31" i="1" s="1"/>
  <c r="K115" i="1"/>
  <c r="X115" i="1" s="1"/>
  <c r="K63" i="1"/>
  <c r="X63" i="1" s="1"/>
  <c r="T102" i="1"/>
  <c r="Q116" i="1"/>
  <c r="R116" i="1" s="1"/>
  <c r="K78" i="1"/>
  <c r="X78" i="1" s="1"/>
  <c r="J37" i="1"/>
  <c r="K37" i="1"/>
  <c r="X37" i="1" s="1"/>
  <c r="L108" i="1"/>
  <c r="AJ108" i="1" s="1"/>
  <c r="L17" i="1"/>
  <c r="AJ17" i="1" s="1"/>
  <c r="U17" i="1"/>
  <c r="M17" i="1"/>
  <c r="V17" i="1"/>
  <c r="T17" i="1"/>
  <c r="AA17" i="1"/>
  <c r="N17" i="1"/>
  <c r="M48" i="1"/>
  <c r="V48" i="1"/>
  <c r="T48" i="1"/>
  <c r="U48" i="1"/>
  <c r="L48" i="1"/>
  <c r="AJ48" i="1" s="1"/>
  <c r="N48" i="1"/>
  <c r="AA48" i="1"/>
  <c r="K10" i="1"/>
  <c r="X10" i="1" s="1"/>
  <c r="W10" i="1"/>
  <c r="T39" i="1"/>
  <c r="N39" i="1"/>
  <c r="U39" i="1"/>
  <c r="L39" i="1"/>
  <c r="AJ39" i="1" s="1"/>
  <c r="M39" i="1"/>
  <c r="V39" i="1"/>
  <c r="AA39" i="1"/>
  <c r="K84" i="1"/>
  <c r="X84" i="1" s="1"/>
  <c r="AA56" i="1"/>
  <c r="M79" i="1"/>
  <c r="V79" i="1"/>
  <c r="L79" i="1"/>
  <c r="AJ79" i="1" s="1"/>
  <c r="AA79" i="1"/>
  <c r="U79" i="1"/>
  <c r="N79" i="1"/>
  <c r="T79" i="1"/>
  <c r="L111" i="1"/>
  <c r="AJ111" i="1" s="1"/>
  <c r="AA19" i="1"/>
  <c r="T19" i="1"/>
  <c r="M19" i="1"/>
  <c r="V19" i="1"/>
  <c r="N19" i="1"/>
  <c r="U19" i="1"/>
  <c r="L19" i="1"/>
  <c r="AJ19" i="1" s="1"/>
  <c r="K32" i="1"/>
  <c r="X32" i="1" s="1"/>
  <c r="K21" i="1"/>
  <c r="X21" i="1" s="1"/>
  <c r="K28" i="1"/>
  <c r="X28" i="1" s="1"/>
  <c r="K18" i="1"/>
  <c r="X18" i="1" s="1"/>
  <c r="K103" i="1"/>
  <c r="X103" i="1" s="1"/>
  <c r="K53" i="1"/>
  <c r="X53" i="1" s="1"/>
  <c r="K82" i="1"/>
  <c r="X82" i="1" s="1"/>
  <c r="T120" i="1"/>
  <c r="L120" i="1"/>
  <c r="AJ120" i="1" s="1"/>
  <c r="U120" i="1"/>
  <c r="V120" i="1"/>
  <c r="M120" i="1"/>
  <c r="N120" i="1"/>
  <c r="AA120" i="1"/>
  <c r="T75" i="1"/>
  <c r="L75" i="1"/>
  <c r="AJ75" i="1" s="1"/>
  <c r="U75" i="1"/>
  <c r="M75" i="1"/>
  <c r="V75" i="1"/>
  <c r="N75" i="1"/>
  <c r="AA75" i="1"/>
  <c r="K62" i="1"/>
  <c r="X62" i="1" s="1"/>
  <c r="M110" i="1"/>
  <c r="V110" i="1"/>
  <c r="N110" i="1"/>
  <c r="T110" i="1"/>
  <c r="L110" i="1"/>
  <c r="AJ110" i="1" s="1"/>
  <c r="U110" i="1"/>
  <c r="AA110" i="1"/>
  <c r="AA93" i="1"/>
  <c r="T93" i="1"/>
  <c r="M93" i="1"/>
  <c r="N93" i="1"/>
  <c r="U93" i="1"/>
  <c r="V93" i="1"/>
  <c r="Q109" i="1"/>
  <c r="K125" i="1"/>
  <c r="X125" i="1" s="1"/>
  <c r="T80" i="1" l="1"/>
  <c r="AE188" i="1"/>
  <c r="AE196" i="1"/>
  <c r="AI196" i="1" s="1"/>
  <c r="AN196" i="1" s="1"/>
  <c r="AO196" i="1" s="1"/>
  <c r="AP196" i="1" s="1"/>
  <c r="AQ196" i="1" s="1"/>
  <c r="AR196" i="1" s="1"/>
  <c r="AE177" i="1"/>
  <c r="AI177" i="1" s="1"/>
  <c r="AN177" i="1" s="1"/>
  <c r="AO177" i="1" s="1"/>
  <c r="AP177" i="1" s="1"/>
  <c r="AQ177" i="1" s="1"/>
  <c r="AR177" i="1" s="1"/>
  <c r="AE194" i="1"/>
  <c r="L80" i="1"/>
  <c r="AJ80" i="1" s="1"/>
  <c r="AA102" i="1"/>
  <c r="T118" i="1"/>
  <c r="AK130" i="1"/>
  <c r="Q44" i="1"/>
  <c r="V90" i="1"/>
  <c r="AK165" i="1"/>
  <c r="AE165" i="1"/>
  <c r="AK151" i="1"/>
  <c r="AE151" i="1"/>
  <c r="AK171" i="1"/>
  <c r="AE171" i="1"/>
  <c r="AM156" i="1"/>
  <c r="AI156" i="1"/>
  <c r="AN156" i="1" s="1"/>
  <c r="AO156" i="1" s="1"/>
  <c r="AM192" i="1"/>
  <c r="AI192" i="1"/>
  <c r="AN192" i="1" s="1"/>
  <c r="AO192" i="1" s="1"/>
  <c r="AP192" i="1" s="1"/>
  <c r="AQ192" i="1" s="1"/>
  <c r="AR192" i="1" s="1"/>
  <c r="AK201" i="1"/>
  <c r="AE201" i="1"/>
  <c r="AK145" i="1"/>
  <c r="AE145" i="1"/>
  <c r="AK150" i="1"/>
  <c r="AE150" i="1"/>
  <c r="AK208" i="1"/>
  <c r="AE208" i="1"/>
  <c r="AK141" i="1"/>
  <c r="AE141" i="1"/>
  <c r="AI159" i="1"/>
  <c r="AN159" i="1" s="1"/>
  <c r="AO159" i="1" s="1"/>
  <c r="AP159" i="1" s="1"/>
  <c r="AQ159" i="1" s="1"/>
  <c r="AR159" i="1" s="1"/>
  <c r="AM159" i="1"/>
  <c r="AK184" i="1"/>
  <c r="AE184" i="1"/>
  <c r="AK203" i="1"/>
  <c r="AE203" i="1"/>
  <c r="AK152" i="1"/>
  <c r="AE152" i="1"/>
  <c r="AK175" i="1"/>
  <c r="AE175" i="1"/>
  <c r="AK190" i="1"/>
  <c r="AE190" i="1"/>
  <c r="AI176" i="1"/>
  <c r="AN176" i="1" s="1"/>
  <c r="AO176" i="1" s="1"/>
  <c r="AP176" i="1" s="1"/>
  <c r="AQ176" i="1" s="1"/>
  <c r="AR176" i="1" s="1"/>
  <c r="AM176" i="1"/>
  <c r="AK161" i="1"/>
  <c r="AE161" i="1"/>
  <c r="AK162" i="1"/>
  <c r="AE162" i="1"/>
  <c r="AK195" i="1"/>
  <c r="AE195" i="1"/>
  <c r="AK174" i="1"/>
  <c r="AE174" i="1"/>
  <c r="AK170" i="1"/>
  <c r="AE170" i="1"/>
  <c r="AA80" i="1"/>
  <c r="N80" i="1"/>
  <c r="N118" i="1"/>
  <c r="T47" i="1"/>
  <c r="M80" i="1"/>
  <c r="Q80" i="1" s="1"/>
  <c r="R80" i="1" s="1"/>
  <c r="AA118" i="1"/>
  <c r="V118" i="1"/>
  <c r="L43" i="1"/>
  <c r="AJ43" i="1" s="1"/>
  <c r="T90" i="1"/>
  <c r="M90" i="1"/>
  <c r="R69" i="1"/>
  <c r="L118" i="1"/>
  <c r="AJ118" i="1" s="1"/>
  <c r="AK205" i="1"/>
  <c r="AE205" i="1"/>
  <c r="AK153" i="1"/>
  <c r="AE153" i="1"/>
  <c r="AK197" i="1"/>
  <c r="AE197" i="1"/>
  <c r="AK181" i="1"/>
  <c r="AE181" i="1"/>
  <c r="AM188" i="1"/>
  <c r="AI188" i="1"/>
  <c r="AN188" i="1" s="1"/>
  <c r="AO188" i="1" s="1"/>
  <c r="AP188" i="1" s="1"/>
  <c r="AQ188" i="1" s="1"/>
  <c r="AR188" i="1" s="1"/>
  <c r="AK183" i="1"/>
  <c r="AE183" i="1"/>
  <c r="AK200" i="1"/>
  <c r="AE200" i="1"/>
  <c r="AK207" i="1"/>
  <c r="AE207" i="1"/>
  <c r="AM196" i="1"/>
  <c r="AK198" i="1"/>
  <c r="AE198" i="1"/>
  <c r="AK157" i="1"/>
  <c r="AE157" i="1"/>
  <c r="AK182" i="1"/>
  <c r="AE182" i="1"/>
  <c r="AK138" i="1"/>
  <c r="AE138" i="1"/>
  <c r="AI194" i="1"/>
  <c r="AN194" i="1" s="1"/>
  <c r="AO194" i="1" s="1"/>
  <c r="AP194" i="1" s="1"/>
  <c r="AQ194" i="1" s="1"/>
  <c r="AR194" i="1" s="1"/>
  <c r="AM194" i="1"/>
  <c r="AK168" i="1"/>
  <c r="AE168" i="1"/>
  <c r="AK140" i="1"/>
  <c r="AE140" i="1"/>
  <c r="AK193" i="1"/>
  <c r="AE193" i="1"/>
  <c r="AK155" i="1"/>
  <c r="AE155" i="1"/>
  <c r="AM158" i="1"/>
  <c r="AI158" i="1"/>
  <c r="AN158" i="1" s="1"/>
  <c r="AO158" i="1" s="1"/>
  <c r="AP158" i="1" s="1"/>
  <c r="AQ158" i="1" s="1"/>
  <c r="AR158" i="1" s="1"/>
  <c r="AK179" i="1"/>
  <c r="AE179" i="1"/>
  <c r="AK172" i="1"/>
  <c r="AE172" i="1"/>
  <c r="AI167" i="1"/>
  <c r="AN167" i="1" s="1"/>
  <c r="AO167" i="1" s="1"/>
  <c r="AP167" i="1" s="1"/>
  <c r="AQ167" i="1" s="1"/>
  <c r="AR167" i="1" s="1"/>
  <c r="AM167" i="1"/>
  <c r="V80" i="1"/>
  <c r="U80" i="1"/>
  <c r="U118" i="1"/>
  <c r="M118" i="1"/>
  <c r="U43" i="1"/>
  <c r="N55" i="1"/>
  <c r="N90" i="1"/>
  <c r="U90" i="1"/>
  <c r="AK186" i="1"/>
  <c r="AE186" i="1"/>
  <c r="AK191" i="1"/>
  <c r="AE191" i="1"/>
  <c r="AK154" i="1"/>
  <c r="AE154" i="1"/>
  <c r="AK166" i="1"/>
  <c r="AE166" i="1"/>
  <c r="AI146" i="1"/>
  <c r="AN146" i="1" s="1"/>
  <c r="AO146" i="1" s="1"/>
  <c r="AP146" i="1" s="1"/>
  <c r="AQ146" i="1" s="1"/>
  <c r="AR146" i="1" s="1"/>
  <c r="AM146" i="1"/>
  <c r="AM169" i="1"/>
  <c r="AI169" i="1"/>
  <c r="AN169" i="1" s="1"/>
  <c r="AO169" i="1" s="1"/>
  <c r="AP169" i="1" s="1"/>
  <c r="AQ169" i="1" s="1"/>
  <c r="AR169" i="1" s="1"/>
  <c r="AK173" i="1"/>
  <c r="AE173" i="1"/>
  <c r="AK189" i="1"/>
  <c r="AE189" i="1"/>
  <c r="AK185" i="1"/>
  <c r="AE185" i="1"/>
  <c r="AK180" i="1"/>
  <c r="AE180" i="1"/>
  <c r="AK143" i="1"/>
  <c r="AE143" i="1"/>
  <c r="AK149" i="1"/>
  <c r="AE149" i="1"/>
  <c r="AK163" i="1"/>
  <c r="AE163" i="1"/>
  <c r="U47" i="1"/>
  <c r="AC40" i="1"/>
  <c r="N47" i="1"/>
  <c r="N56" i="1"/>
  <c r="Z67" i="1"/>
  <c r="U55" i="1"/>
  <c r="AB22" i="1"/>
  <c r="AD22" i="1" s="1"/>
  <c r="AL22" i="1" s="1"/>
  <c r="AJ22" i="1"/>
  <c r="AK131" i="1"/>
  <c r="AE131" i="1"/>
  <c r="AB128" i="1"/>
  <c r="AC128" i="1"/>
  <c r="S128" i="1"/>
  <c r="Y128" i="1" s="1"/>
  <c r="AK128" i="1" s="1"/>
  <c r="Z128" i="1"/>
  <c r="S127" i="1"/>
  <c r="AJ127" i="1"/>
  <c r="AB44" i="1"/>
  <c r="AJ44" i="1"/>
  <c r="AA47" i="1"/>
  <c r="S117" i="1"/>
  <c r="Z44" i="1"/>
  <c r="Z40" i="1"/>
  <c r="AD40" i="1" s="1"/>
  <c r="V56" i="1"/>
  <c r="R67" i="1"/>
  <c r="T55" i="1"/>
  <c r="S40" i="1"/>
  <c r="Y40" i="1" s="1"/>
  <c r="AK40" i="1" s="1"/>
  <c r="S101" i="1"/>
  <c r="AJ101" i="1"/>
  <c r="S14" i="1"/>
  <c r="Y14" i="1" s="1"/>
  <c r="AK14" i="1" s="1"/>
  <c r="AJ14" i="1"/>
  <c r="AI133" i="1"/>
  <c r="AN133" i="1" s="1"/>
  <c r="AO133" i="1" s="1"/>
  <c r="AP133" i="1" s="1"/>
  <c r="AQ133" i="1" s="1"/>
  <c r="AR133" i="1" s="1"/>
  <c r="AM133" i="1"/>
  <c r="AK136" i="1"/>
  <c r="AE136" i="1"/>
  <c r="Q128" i="1"/>
  <c r="R128" i="1" s="1"/>
  <c r="AK135" i="1"/>
  <c r="AE135" i="1"/>
  <c r="AC60" i="1"/>
  <c r="AJ60" i="1"/>
  <c r="AB117" i="1"/>
  <c r="AJ117" i="1"/>
  <c r="Q14" i="1"/>
  <c r="R14" i="1" s="1"/>
  <c r="AK134" i="1"/>
  <c r="AE134" i="1"/>
  <c r="AI130" i="1"/>
  <c r="AN130" i="1" s="1"/>
  <c r="AO130" i="1" s="1"/>
  <c r="AP130" i="1" s="1"/>
  <c r="AQ130" i="1" s="1"/>
  <c r="AR130" i="1" s="1"/>
  <c r="AM130" i="1"/>
  <c r="AC67" i="1"/>
  <c r="AJ67" i="1"/>
  <c r="Q4" i="1"/>
  <c r="R4" i="1" s="1"/>
  <c r="Z117" i="1"/>
  <c r="U56" i="1"/>
  <c r="M56" i="1"/>
  <c r="Q56" i="1" s="1"/>
  <c r="R56" i="1" s="1"/>
  <c r="V55" i="1"/>
  <c r="M47" i="1"/>
  <c r="Q47" i="1" s="1"/>
  <c r="L56" i="1"/>
  <c r="AJ56" i="1" s="1"/>
  <c r="M55" i="1"/>
  <c r="Q55" i="1" s="1"/>
  <c r="V47" i="1"/>
  <c r="T56" i="1"/>
  <c r="AA55" i="1"/>
  <c r="Z69" i="1"/>
  <c r="AJ69" i="1"/>
  <c r="L55" i="1"/>
  <c r="AJ55" i="1" s="1"/>
  <c r="Q65" i="1"/>
  <c r="R65" i="1" s="1"/>
  <c r="R40" i="1"/>
  <c r="U102" i="1"/>
  <c r="M102" i="1"/>
  <c r="Q95" i="1"/>
  <c r="R95" i="1" s="1"/>
  <c r="Z60" i="1"/>
  <c r="L102" i="1"/>
  <c r="AJ102" i="1" s="1"/>
  <c r="AB60" i="1"/>
  <c r="AD116" i="1"/>
  <c r="V102" i="1"/>
  <c r="N102" i="1"/>
  <c r="S60" i="1"/>
  <c r="Y60" i="1" s="1"/>
  <c r="AK60" i="1" s="1"/>
  <c r="R60" i="1"/>
  <c r="L47" i="1"/>
  <c r="AJ47" i="1" s="1"/>
  <c r="S4" i="1"/>
  <c r="Y4" i="1" s="1"/>
  <c r="AK4" i="1" s="1"/>
  <c r="AJ4" i="1"/>
  <c r="AB4" i="1"/>
  <c r="Z4" i="1"/>
  <c r="S44" i="1"/>
  <c r="Y44" i="1" s="1"/>
  <c r="AK44" i="1" s="1"/>
  <c r="AB14" i="1"/>
  <c r="AD14" i="1" s="1"/>
  <c r="AL14" i="1" s="1"/>
  <c r="Z127" i="1"/>
  <c r="Y101" i="1"/>
  <c r="AK101" i="1" s="1"/>
  <c r="Q126" i="1"/>
  <c r="R126" i="1" s="1"/>
  <c r="AA43" i="1"/>
  <c r="AC127" i="1"/>
  <c r="R44" i="1"/>
  <c r="V43" i="1"/>
  <c r="Q101" i="1"/>
  <c r="R101" i="1" s="1"/>
  <c r="M43" i="1"/>
  <c r="AC44" i="1"/>
  <c r="Q114" i="1"/>
  <c r="N43" i="1"/>
  <c r="Z101" i="1"/>
  <c r="AB127" i="1"/>
  <c r="R127" i="1"/>
  <c r="AB101" i="1"/>
  <c r="S22" i="1"/>
  <c r="Y22" i="1" s="1"/>
  <c r="AK22" i="1" s="1"/>
  <c r="Y117" i="1"/>
  <c r="AK117" i="1" s="1"/>
  <c r="AC101" i="1"/>
  <c r="Q117" i="1"/>
  <c r="R117" i="1" s="1"/>
  <c r="AA91" i="1"/>
  <c r="N91" i="1"/>
  <c r="Y67" i="1"/>
  <c r="AK67" i="1" s="1"/>
  <c r="Y127" i="1"/>
  <c r="AK127" i="1" s="1"/>
  <c r="N119" i="1"/>
  <c r="AA119" i="1"/>
  <c r="T119" i="1"/>
  <c r="L119" i="1"/>
  <c r="AJ119" i="1" s="1"/>
  <c r="X119" i="1"/>
  <c r="U119" i="1"/>
  <c r="M119" i="1"/>
  <c r="V119" i="1"/>
  <c r="N57" i="1"/>
  <c r="U57" i="1"/>
  <c r="T57" i="1"/>
  <c r="X57" i="1"/>
  <c r="V57" i="1"/>
  <c r="AA57" i="1"/>
  <c r="M57" i="1"/>
  <c r="Q17" i="1"/>
  <c r="R17" i="1" s="1"/>
  <c r="AB67" i="1"/>
  <c r="U91" i="1"/>
  <c r="Q79" i="1"/>
  <c r="R79" i="1" s="1"/>
  <c r="S69" i="1"/>
  <c r="Y69" i="1" s="1"/>
  <c r="AK69" i="1" s="1"/>
  <c r="L91" i="1"/>
  <c r="Q54" i="1"/>
  <c r="R54" i="1" s="1"/>
  <c r="AA59" i="1"/>
  <c r="N59" i="1"/>
  <c r="T59" i="1"/>
  <c r="V59" i="1"/>
  <c r="X59" i="1"/>
  <c r="U59" i="1"/>
  <c r="M59" i="1"/>
  <c r="L59" i="1"/>
  <c r="AJ59" i="1" s="1"/>
  <c r="Q19" i="1"/>
  <c r="R19" i="1" s="1"/>
  <c r="V91" i="1"/>
  <c r="AB69" i="1"/>
  <c r="M91" i="1"/>
  <c r="AC69" i="1"/>
  <c r="Q25" i="1"/>
  <c r="R25" i="1" s="1"/>
  <c r="Q31" i="1"/>
  <c r="R31" i="1" s="1"/>
  <c r="T91" i="1"/>
  <c r="AD124" i="1"/>
  <c r="AL124" i="1" s="1"/>
  <c r="Q9" i="1"/>
  <c r="R9" i="1" s="1"/>
  <c r="Q110" i="1"/>
  <c r="R110" i="1" s="1"/>
  <c r="Q75" i="1"/>
  <c r="R75" i="1" s="1"/>
  <c r="Q73" i="1"/>
  <c r="R73" i="1" s="1"/>
  <c r="Q74" i="1"/>
  <c r="R74" i="1" s="1"/>
  <c r="Q39" i="1"/>
  <c r="R39" i="1" s="1"/>
  <c r="Q48" i="1"/>
  <c r="R48" i="1" s="1"/>
  <c r="Q36" i="1"/>
  <c r="R36" i="1" s="1"/>
  <c r="Q29" i="1"/>
  <c r="R29" i="1" s="1"/>
  <c r="Q23" i="1"/>
  <c r="R23" i="1" s="1"/>
  <c r="Q7" i="1"/>
  <c r="R7" i="1" s="1"/>
  <c r="L125" i="1"/>
  <c r="AJ125" i="1" s="1"/>
  <c r="AA125" i="1"/>
  <c r="U125" i="1"/>
  <c r="M125" i="1"/>
  <c r="V125" i="1"/>
  <c r="N125" i="1"/>
  <c r="T125" i="1"/>
  <c r="AB110" i="1"/>
  <c r="Z110" i="1"/>
  <c r="S110" i="1"/>
  <c r="Y110" i="1" s="1"/>
  <c r="AK110" i="1" s="1"/>
  <c r="AC110" i="1"/>
  <c r="T18" i="1"/>
  <c r="L18" i="1"/>
  <c r="AJ18" i="1" s="1"/>
  <c r="U18" i="1"/>
  <c r="N18" i="1"/>
  <c r="AA18" i="1"/>
  <c r="M18" i="1"/>
  <c r="V18" i="1"/>
  <c r="N78" i="1"/>
  <c r="L78" i="1"/>
  <c r="AJ78" i="1" s="1"/>
  <c r="AA78" i="1"/>
  <c r="T78" i="1"/>
  <c r="M78" i="1"/>
  <c r="U78" i="1"/>
  <c r="V78" i="1"/>
  <c r="Z57" i="1"/>
  <c r="S57" i="1"/>
  <c r="AB57" i="1"/>
  <c r="AC57" i="1"/>
  <c r="Z15" i="1"/>
  <c r="AB15" i="1"/>
  <c r="AC15" i="1"/>
  <c r="S15" i="1"/>
  <c r="Y15" i="1" s="1"/>
  <c r="AK15" i="1" s="1"/>
  <c r="Z65" i="1"/>
  <c r="S65" i="1"/>
  <c r="Y65" i="1" s="1"/>
  <c r="AK65" i="1" s="1"/>
  <c r="AB65" i="1"/>
  <c r="AC65" i="1"/>
  <c r="AC109" i="1"/>
  <c r="S109" i="1"/>
  <c r="Y109" i="1" s="1"/>
  <c r="AK109" i="1" s="1"/>
  <c r="R109" i="1"/>
  <c r="Z109" i="1"/>
  <c r="AB109" i="1"/>
  <c r="AA121" i="1"/>
  <c r="T121" i="1"/>
  <c r="U121" i="1"/>
  <c r="V121" i="1"/>
  <c r="M121" i="1"/>
  <c r="N121" i="1"/>
  <c r="L121" i="1"/>
  <c r="AJ121" i="1" s="1"/>
  <c r="Z23" i="1"/>
  <c r="AB23" i="1"/>
  <c r="AC23" i="1"/>
  <c r="S23" i="1"/>
  <c r="Y23" i="1" s="1"/>
  <c r="AK23" i="1" s="1"/>
  <c r="Q93" i="1"/>
  <c r="R93" i="1" s="1"/>
  <c r="AA28" i="1"/>
  <c r="L28" i="1"/>
  <c r="AJ28" i="1" s="1"/>
  <c r="U28" i="1"/>
  <c r="N28" i="1"/>
  <c r="T28" i="1"/>
  <c r="V28" i="1"/>
  <c r="M28" i="1"/>
  <c r="AB39" i="1"/>
  <c r="Z39" i="1"/>
  <c r="AC39" i="1"/>
  <c r="S39" i="1"/>
  <c r="Y39" i="1" s="1"/>
  <c r="AK39" i="1" s="1"/>
  <c r="M37" i="1"/>
  <c r="V37" i="1"/>
  <c r="T37" i="1"/>
  <c r="AA37" i="1"/>
  <c r="L37" i="1"/>
  <c r="AJ37" i="1" s="1"/>
  <c r="U37" i="1"/>
  <c r="N37" i="1"/>
  <c r="T63" i="1"/>
  <c r="L63" i="1"/>
  <c r="AJ63" i="1" s="1"/>
  <c r="U63" i="1"/>
  <c r="V63" i="1"/>
  <c r="N63" i="1"/>
  <c r="AA63" i="1"/>
  <c r="M63" i="1"/>
  <c r="L46" i="1"/>
  <c r="AJ46" i="1" s="1"/>
  <c r="U46" i="1"/>
  <c r="M46" i="1"/>
  <c r="AA46" i="1"/>
  <c r="N46" i="1"/>
  <c r="T46" i="1"/>
  <c r="V46" i="1"/>
  <c r="Q89" i="1"/>
  <c r="R89" i="1" s="1"/>
  <c r="Z77" i="1"/>
  <c r="S77" i="1"/>
  <c r="Y77" i="1" s="1"/>
  <c r="AK77" i="1" s="1"/>
  <c r="AB77" i="1"/>
  <c r="AC77" i="1"/>
  <c r="Q15" i="1"/>
  <c r="R15" i="1" s="1"/>
  <c r="Q20" i="1"/>
  <c r="R20" i="1" s="1"/>
  <c r="Z43" i="1"/>
  <c r="AC43" i="1"/>
  <c r="N66" i="1"/>
  <c r="U66" i="1"/>
  <c r="V66" i="1"/>
  <c r="AA66" i="1"/>
  <c r="L66" i="1"/>
  <c r="AJ66" i="1" s="1"/>
  <c r="M66" i="1"/>
  <c r="T66" i="1"/>
  <c r="R52" i="1"/>
  <c r="Z52" i="1"/>
  <c r="AB52" i="1"/>
  <c r="S52" i="1"/>
  <c r="Y52" i="1" s="1"/>
  <c r="AK52" i="1" s="1"/>
  <c r="AC52" i="1"/>
  <c r="Z29" i="1"/>
  <c r="AB29" i="1"/>
  <c r="S29" i="1"/>
  <c r="Y29" i="1" s="1"/>
  <c r="AK29" i="1" s="1"/>
  <c r="AC29" i="1"/>
  <c r="L49" i="1"/>
  <c r="AJ49" i="1" s="1"/>
  <c r="U49" i="1"/>
  <c r="N49" i="1"/>
  <c r="AA49" i="1"/>
  <c r="M49" i="1"/>
  <c r="V49" i="1"/>
  <c r="T49" i="1"/>
  <c r="AA92" i="1"/>
  <c r="T92" i="1"/>
  <c r="M92" i="1"/>
  <c r="N92" i="1"/>
  <c r="L92" i="1"/>
  <c r="AJ92" i="1" s="1"/>
  <c r="U92" i="1"/>
  <c r="V92" i="1"/>
  <c r="Q90" i="1"/>
  <c r="R90" i="1" s="1"/>
  <c r="L62" i="1"/>
  <c r="AJ62" i="1" s="1"/>
  <c r="U62" i="1"/>
  <c r="M62" i="1"/>
  <c r="V62" i="1"/>
  <c r="AA62" i="1"/>
  <c r="T62" i="1"/>
  <c r="N62" i="1"/>
  <c r="S47" i="1"/>
  <c r="Y47" i="1" s="1"/>
  <c r="AK47" i="1" s="1"/>
  <c r="L82" i="1"/>
  <c r="AJ82" i="1" s="1"/>
  <c r="U82" i="1"/>
  <c r="M82" i="1"/>
  <c r="V82" i="1"/>
  <c r="AA82" i="1"/>
  <c r="N82" i="1"/>
  <c r="T82" i="1"/>
  <c r="N115" i="1"/>
  <c r="M115" i="1"/>
  <c r="V115" i="1"/>
  <c r="U115" i="1"/>
  <c r="T115" i="1"/>
  <c r="AA115" i="1"/>
  <c r="L115" i="1"/>
  <c r="AJ115" i="1" s="1"/>
  <c r="AB89" i="1"/>
  <c r="AC89" i="1"/>
  <c r="S89" i="1"/>
  <c r="Y89" i="1" s="1"/>
  <c r="AK89" i="1" s="1"/>
  <c r="Z89" i="1"/>
  <c r="Q77" i="1"/>
  <c r="R77" i="1" s="1"/>
  <c r="L34" i="1"/>
  <c r="AJ34" i="1" s="1"/>
  <c r="U34" i="1"/>
  <c r="M34" i="1"/>
  <c r="V34" i="1"/>
  <c r="AA34" i="1"/>
  <c r="N34" i="1"/>
  <c r="T34" i="1"/>
  <c r="AC74" i="1"/>
  <c r="S74" i="1"/>
  <c r="Y74" i="1" s="1"/>
  <c r="AK74" i="1" s="1"/>
  <c r="AB74" i="1"/>
  <c r="Z74" i="1"/>
  <c r="AC96" i="1"/>
  <c r="AB96" i="1"/>
  <c r="Z96" i="1"/>
  <c r="S96" i="1"/>
  <c r="Y96" i="1" s="1"/>
  <c r="AK96" i="1" s="1"/>
  <c r="AC25" i="1"/>
  <c r="Z25" i="1"/>
  <c r="S25" i="1"/>
  <c r="Y25" i="1" s="1"/>
  <c r="AK25" i="1" s="1"/>
  <c r="AB25" i="1"/>
  <c r="Q81" i="1"/>
  <c r="R81" i="1" s="1"/>
  <c r="AB73" i="1"/>
  <c r="AC73" i="1"/>
  <c r="S73" i="1"/>
  <c r="Y73" i="1" s="1"/>
  <c r="AK73" i="1" s="1"/>
  <c r="Z73" i="1"/>
  <c r="N86" i="1"/>
  <c r="L86" i="1"/>
  <c r="AJ86" i="1" s="1"/>
  <c r="AA86" i="1"/>
  <c r="T86" i="1"/>
  <c r="M86" i="1"/>
  <c r="U86" i="1"/>
  <c r="V86" i="1"/>
  <c r="T10" i="1"/>
  <c r="L10" i="1"/>
  <c r="AJ10" i="1" s="1"/>
  <c r="U10" i="1"/>
  <c r="N10" i="1"/>
  <c r="V10" i="1"/>
  <c r="AA10" i="1"/>
  <c r="M10" i="1"/>
  <c r="Z102" i="1"/>
  <c r="AC102" i="1"/>
  <c r="S102" i="1"/>
  <c r="AB102" i="1"/>
  <c r="Z85" i="1"/>
  <c r="S85" i="1"/>
  <c r="Y85" i="1" s="1"/>
  <c r="AK85" i="1" s="1"/>
  <c r="AB85" i="1"/>
  <c r="AC85" i="1"/>
  <c r="AA76" i="1"/>
  <c r="T76" i="1"/>
  <c r="M76" i="1"/>
  <c r="N76" i="1"/>
  <c r="L76" i="1"/>
  <c r="AJ76" i="1" s="1"/>
  <c r="U76" i="1"/>
  <c r="V76" i="1"/>
  <c r="AA113" i="1"/>
  <c r="T113" i="1"/>
  <c r="N113" i="1"/>
  <c r="V113" i="1"/>
  <c r="U113" i="1"/>
  <c r="L113" i="1"/>
  <c r="AJ113" i="1" s="1"/>
  <c r="M113" i="1"/>
  <c r="M16" i="1"/>
  <c r="V16" i="1"/>
  <c r="N16" i="1"/>
  <c r="AA16" i="1"/>
  <c r="L16" i="1"/>
  <c r="AJ16" i="1" s="1"/>
  <c r="U16" i="1"/>
  <c r="T16" i="1"/>
  <c r="AB81" i="1"/>
  <c r="AC81" i="1"/>
  <c r="S81" i="1"/>
  <c r="Y81" i="1" s="1"/>
  <c r="AK81" i="1" s="1"/>
  <c r="Z81" i="1"/>
  <c r="AC87" i="1"/>
  <c r="S87" i="1"/>
  <c r="Y87" i="1" s="1"/>
  <c r="AK87" i="1" s="1"/>
  <c r="Z87" i="1"/>
  <c r="AB87" i="1"/>
  <c r="N97" i="1"/>
  <c r="T97" i="1"/>
  <c r="V97" i="1"/>
  <c r="L97" i="1"/>
  <c r="AJ97" i="1" s="1"/>
  <c r="M97" i="1"/>
  <c r="U97" i="1"/>
  <c r="AA97" i="1"/>
  <c r="T26" i="1"/>
  <c r="L26" i="1"/>
  <c r="AJ26" i="1" s="1"/>
  <c r="U26" i="1"/>
  <c r="N26" i="1"/>
  <c r="V26" i="1"/>
  <c r="AA26" i="1"/>
  <c r="M26" i="1"/>
  <c r="AC90" i="1"/>
  <c r="S90" i="1"/>
  <c r="AB90" i="1"/>
  <c r="Z90" i="1"/>
  <c r="AC79" i="1"/>
  <c r="S79" i="1"/>
  <c r="Y79" i="1" s="1"/>
  <c r="AK79" i="1" s="1"/>
  <c r="Z79" i="1"/>
  <c r="AB79" i="1"/>
  <c r="Q85" i="1"/>
  <c r="R85" i="1" s="1"/>
  <c r="T100" i="1"/>
  <c r="V100" i="1"/>
  <c r="L100" i="1"/>
  <c r="AJ100" i="1" s="1"/>
  <c r="AA100" i="1"/>
  <c r="M100" i="1"/>
  <c r="N100" i="1"/>
  <c r="U100" i="1"/>
  <c r="M41" i="1"/>
  <c r="V41" i="1"/>
  <c r="N41" i="1"/>
  <c r="AA41" i="1"/>
  <c r="T41" i="1"/>
  <c r="U41" i="1"/>
  <c r="L41" i="1"/>
  <c r="AJ41" i="1" s="1"/>
  <c r="N58" i="1"/>
  <c r="L58" i="1"/>
  <c r="AJ58" i="1" s="1"/>
  <c r="AA58" i="1"/>
  <c r="U58" i="1"/>
  <c r="V58" i="1"/>
  <c r="M58" i="1"/>
  <c r="T58" i="1"/>
  <c r="S36" i="1"/>
  <c r="Y36" i="1" s="1"/>
  <c r="AK36" i="1" s="1"/>
  <c r="Z36" i="1"/>
  <c r="AB36" i="1"/>
  <c r="AC36" i="1"/>
  <c r="N32" i="1"/>
  <c r="AA32" i="1"/>
  <c r="L32" i="1"/>
  <c r="AJ32" i="1" s="1"/>
  <c r="T32" i="1"/>
  <c r="U32" i="1"/>
  <c r="M32" i="1"/>
  <c r="V32" i="1"/>
  <c r="AB75" i="1"/>
  <c r="AC75" i="1"/>
  <c r="Z75" i="1"/>
  <c r="S75" i="1"/>
  <c r="Y75" i="1" s="1"/>
  <c r="AK75" i="1" s="1"/>
  <c r="AC95" i="1"/>
  <c r="S95" i="1"/>
  <c r="Y95" i="1" s="1"/>
  <c r="AK95" i="1" s="1"/>
  <c r="Z95" i="1"/>
  <c r="AB95" i="1"/>
  <c r="Q72" i="1"/>
  <c r="R72" i="1" s="1"/>
  <c r="R114" i="1"/>
  <c r="Z114" i="1"/>
  <c r="S114" i="1"/>
  <c r="Y114" i="1" s="1"/>
  <c r="AK114" i="1" s="1"/>
  <c r="AC114" i="1"/>
  <c r="AB114" i="1"/>
  <c r="Q120" i="1"/>
  <c r="R120" i="1" s="1"/>
  <c r="S118" i="1"/>
  <c r="Z118" i="1"/>
  <c r="Z93" i="1"/>
  <c r="S93" i="1"/>
  <c r="Y93" i="1" s="1"/>
  <c r="AK93" i="1" s="1"/>
  <c r="AB93" i="1"/>
  <c r="AC93" i="1"/>
  <c r="S19" i="1"/>
  <c r="Y19" i="1" s="1"/>
  <c r="AK19" i="1" s="1"/>
  <c r="AB19" i="1"/>
  <c r="Z19" i="1"/>
  <c r="AC19" i="1"/>
  <c r="AA84" i="1"/>
  <c r="T84" i="1"/>
  <c r="M84" i="1"/>
  <c r="N84" i="1"/>
  <c r="L84" i="1"/>
  <c r="AJ84" i="1" s="1"/>
  <c r="U84" i="1"/>
  <c r="V84" i="1"/>
  <c r="AC17" i="1"/>
  <c r="Z17" i="1"/>
  <c r="S17" i="1"/>
  <c r="Y17" i="1" s="1"/>
  <c r="AK17" i="1" s="1"/>
  <c r="AB17" i="1"/>
  <c r="M98" i="1"/>
  <c r="V98" i="1"/>
  <c r="AA98" i="1"/>
  <c r="T98" i="1"/>
  <c r="N98" i="1"/>
  <c r="L98" i="1"/>
  <c r="AJ98" i="1" s="1"/>
  <c r="U98" i="1"/>
  <c r="AB54" i="1"/>
  <c r="S54" i="1"/>
  <c r="Y54" i="1" s="1"/>
  <c r="AK54" i="1" s="1"/>
  <c r="AC54" i="1"/>
  <c r="Z54" i="1"/>
  <c r="N94" i="1"/>
  <c r="L94" i="1"/>
  <c r="AJ94" i="1" s="1"/>
  <c r="AA94" i="1"/>
  <c r="T94" i="1"/>
  <c r="M94" i="1"/>
  <c r="U94" i="1"/>
  <c r="V94" i="1"/>
  <c r="AB120" i="1"/>
  <c r="AC120" i="1"/>
  <c r="Z120" i="1"/>
  <c r="S120" i="1"/>
  <c r="Y120" i="1" s="1"/>
  <c r="AK120" i="1" s="1"/>
  <c r="AC80" i="1"/>
  <c r="AB80" i="1"/>
  <c r="Z80" i="1"/>
  <c r="S80" i="1"/>
  <c r="Z31" i="1"/>
  <c r="AB31" i="1"/>
  <c r="S31" i="1"/>
  <c r="Y31" i="1" s="1"/>
  <c r="AK31" i="1" s="1"/>
  <c r="AC31" i="1"/>
  <c r="AA30" i="1"/>
  <c r="L30" i="1"/>
  <c r="AJ30" i="1" s="1"/>
  <c r="U30" i="1"/>
  <c r="M30" i="1"/>
  <c r="T30" i="1"/>
  <c r="N30" i="1"/>
  <c r="V30" i="1"/>
  <c r="Z126" i="1"/>
  <c r="AB126" i="1"/>
  <c r="AC126" i="1"/>
  <c r="S126" i="1"/>
  <c r="Y126" i="1" s="1"/>
  <c r="AK126" i="1" s="1"/>
  <c r="AC104" i="1"/>
  <c r="R104" i="1"/>
  <c r="AB104" i="1"/>
  <c r="Z104" i="1"/>
  <c r="S104" i="1"/>
  <c r="Y104" i="1" s="1"/>
  <c r="AK104" i="1" s="1"/>
  <c r="Q35" i="1"/>
  <c r="R35" i="1" s="1"/>
  <c r="Q87" i="1"/>
  <c r="R87" i="1" s="1"/>
  <c r="M61" i="1"/>
  <c r="V61" i="1"/>
  <c r="N61" i="1"/>
  <c r="T61" i="1"/>
  <c r="U61" i="1"/>
  <c r="L61" i="1"/>
  <c r="AJ61" i="1" s="1"/>
  <c r="AA61" i="1"/>
  <c r="T83" i="1"/>
  <c r="L83" i="1"/>
  <c r="AJ83" i="1" s="1"/>
  <c r="U83" i="1"/>
  <c r="M83" i="1"/>
  <c r="V83" i="1"/>
  <c r="N83" i="1"/>
  <c r="AA83" i="1"/>
  <c r="M103" i="1"/>
  <c r="V103" i="1"/>
  <c r="T103" i="1"/>
  <c r="U103" i="1"/>
  <c r="L103" i="1"/>
  <c r="AJ103" i="1" s="1"/>
  <c r="AA103" i="1"/>
  <c r="N103" i="1"/>
  <c r="AC9" i="1"/>
  <c r="Z9" i="1"/>
  <c r="S9" i="1"/>
  <c r="Y9" i="1" s="1"/>
  <c r="AK9" i="1" s="1"/>
  <c r="AB9" i="1"/>
  <c r="AA12" i="1"/>
  <c r="L12" i="1"/>
  <c r="AJ12" i="1" s="1"/>
  <c r="U12" i="1"/>
  <c r="N12" i="1"/>
  <c r="T12" i="1"/>
  <c r="V12" i="1"/>
  <c r="M12" i="1"/>
  <c r="L53" i="1"/>
  <c r="AJ53" i="1" s="1"/>
  <c r="U53" i="1"/>
  <c r="M53" i="1"/>
  <c r="T53" i="1"/>
  <c r="AA53" i="1"/>
  <c r="N53" i="1"/>
  <c r="V53" i="1"/>
  <c r="T21" i="1"/>
  <c r="M21" i="1"/>
  <c r="V21" i="1"/>
  <c r="AA21" i="1"/>
  <c r="L21" i="1"/>
  <c r="AJ21" i="1" s="1"/>
  <c r="U21" i="1"/>
  <c r="N21" i="1"/>
  <c r="AC111" i="1"/>
  <c r="S111" i="1"/>
  <c r="Y111" i="1" s="1"/>
  <c r="AK111" i="1" s="1"/>
  <c r="Z111" i="1"/>
  <c r="R111" i="1"/>
  <c r="AB111" i="1"/>
  <c r="AB56" i="1"/>
  <c r="Z56" i="1"/>
  <c r="Z48" i="1"/>
  <c r="AC48" i="1"/>
  <c r="S48" i="1"/>
  <c r="Y48" i="1" s="1"/>
  <c r="AK48" i="1" s="1"/>
  <c r="AB48" i="1"/>
  <c r="AB108" i="1"/>
  <c r="Z108" i="1"/>
  <c r="AC108" i="1"/>
  <c r="R108" i="1"/>
  <c r="S108" i="1"/>
  <c r="Y108" i="1" s="1"/>
  <c r="AK108" i="1" s="1"/>
  <c r="L38" i="1"/>
  <c r="AJ38" i="1" s="1"/>
  <c r="U38" i="1"/>
  <c r="M38" i="1"/>
  <c r="AA38" i="1"/>
  <c r="T38" i="1"/>
  <c r="V38" i="1"/>
  <c r="N38" i="1"/>
  <c r="Q96" i="1"/>
  <c r="R96" i="1" s="1"/>
  <c r="Z20" i="1"/>
  <c r="S20" i="1"/>
  <c r="Y20" i="1" s="1"/>
  <c r="AK20" i="1" s="1"/>
  <c r="AC20" i="1"/>
  <c r="AB20" i="1"/>
  <c r="AC72" i="1"/>
  <c r="AB72" i="1"/>
  <c r="Z72" i="1"/>
  <c r="S72" i="1"/>
  <c r="Y72" i="1" s="1"/>
  <c r="AK72" i="1" s="1"/>
  <c r="AB35" i="1"/>
  <c r="Z35" i="1"/>
  <c r="AC35" i="1"/>
  <c r="S35" i="1"/>
  <c r="Y35" i="1" s="1"/>
  <c r="AK35" i="1" s="1"/>
  <c r="L42" i="1"/>
  <c r="AJ42" i="1" s="1"/>
  <c r="U42" i="1"/>
  <c r="M42" i="1"/>
  <c r="V42" i="1"/>
  <c r="N42" i="1"/>
  <c r="T42" i="1"/>
  <c r="AA42" i="1"/>
  <c r="N107" i="1"/>
  <c r="M107" i="1"/>
  <c r="V107" i="1"/>
  <c r="T107" i="1"/>
  <c r="U107" i="1"/>
  <c r="AA107" i="1"/>
  <c r="L107" i="1"/>
  <c r="AJ107" i="1" s="1"/>
  <c r="M45" i="1"/>
  <c r="V45" i="1"/>
  <c r="T45" i="1"/>
  <c r="U45" i="1"/>
  <c r="L45" i="1"/>
  <c r="AJ45" i="1" s="1"/>
  <c r="AA45" i="1"/>
  <c r="N45" i="1"/>
  <c r="Z7" i="1"/>
  <c r="AB7" i="1"/>
  <c r="S7" i="1"/>
  <c r="Y7" i="1" s="1"/>
  <c r="AK7" i="1" s="1"/>
  <c r="AC7" i="1"/>
  <c r="AM177" i="1" l="1"/>
  <c r="S56" i="1"/>
  <c r="AB118" i="1"/>
  <c r="AB43" i="1"/>
  <c r="AD43" i="1" s="1"/>
  <c r="AL43" i="1" s="1"/>
  <c r="Q102" i="1"/>
  <c r="R102" i="1" s="1"/>
  <c r="R47" i="1"/>
  <c r="AD117" i="1"/>
  <c r="AL117" i="1" s="1"/>
  <c r="Q118" i="1"/>
  <c r="R118" i="1" s="1"/>
  <c r="Y90" i="1"/>
  <c r="AK90" i="1" s="1"/>
  <c r="AC56" i="1"/>
  <c r="AC118" i="1"/>
  <c r="Y102" i="1"/>
  <c r="AK102" i="1" s="1"/>
  <c r="AB47" i="1"/>
  <c r="S43" i="1"/>
  <c r="Y80" i="1"/>
  <c r="AK80" i="1" s="1"/>
  <c r="AD128" i="1"/>
  <c r="AL128" i="1" s="1"/>
  <c r="AM149" i="1"/>
  <c r="AI149" i="1"/>
  <c r="AN149" i="1" s="1"/>
  <c r="AO149" i="1" s="1"/>
  <c r="AP149" i="1" s="1"/>
  <c r="AQ149" i="1" s="1"/>
  <c r="AR149" i="1" s="1"/>
  <c r="AM180" i="1"/>
  <c r="AI180" i="1"/>
  <c r="AN180" i="1" s="1"/>
  <c r="AO180" i="1" s="1"/>
  <c r="AP180" i="1" s="1"/>
  <c r="AQ180" i="1" s="1"/>
  <c r="AR180" i="1" s="1"/>
  <c r="AM189" i="1"/>
  <c r="AI189" i="1"/>
  <c r="AN189" i="1" s="1"/>
  <c r="AO189" i="1" s="1"/>
  <c r="AP189" i="1" s="1"/>
  <c r="AQ189" i="1" s="1"/>
  <c r="AR189" i="1" s="1"/>
  <c r="AI166" i="1"/>
  <c r="AN166" i="1" s="1"/>
  <c r="AO166" i="1" s="1"/>
  <c r="AP166" i="1" s="1"/>
  <c r="AQ166" i="1" s="1"/>
  <c r="AR166" i="1" s="1"/>
  <c r="AM166" i="1"/>
  <c r="AI191" i="1"/>
  <c r="AN191" i="1" s="1"/>
  <c r="AO191" i="1" s="1"/>
  <c r="AP191" i="1" s="1"/>
  <c r="AQ191" i="1" s="1"/>
  <c r="AR191" i="1" s="1"/>
  <c r="AM191" i="1"/>
  <c r="AI179" i="1"/>
  <c r="AN179" i="1" s="1"/>
  <c r="AO179" i="1" s="1"/>
  <c r="AP179" i="1" s="1"/>
  <c r="AQ179" i="1" s="1"/>
  <c r="AR179" i="1" s="1"/>
  <c r="AM179" i="1"/>
  <c r="AI155" i="1"/>
  <c r="AN155" i="1" s="1"/>
  <c r="AO155" i="1" s="1"/>
  <c r="AP155" i="1" s="1"/>
  <c r="AQ155" i="1" s="1"/>
  <c r="AR155" i="1" s="1"/>
  <c r="AM155" i="1"/>
  <c r="AM140" i="1"/>
  <c r="AI140" i="1"/>
  <c r="AN140" i="1" s="1"/>
  <c r="AO140" i="1" s="1"/>
  <c r="AI182" i="1"/>
  <c r="AN182" i="1" s="1"/>
  <c r="AO182" i="1" s="1"/>
  <c r="AP182" i="1" s="1"/>
  <c r="AQ182" i="1" s="1"/>
  <c r="AR182" i="1" s="1"/>
  <c r="AM182" i="1"/>
  <c r="AM198" i="1"/>
  <c r="AI198" i="1"/>
  <c r="AN198" i="1" s="1"/>
  <c r="AO198" i="1" s="1"/>
  <c r="AP198" i="1" s="1"/>
  <c r="AQ198" i="1" s="1"/>
  <c r="AR198" i="1" s="1"/>
  <c r="AM200" i="1"/>
  <c r="AI200" i="1"/>
  <c r="AN200" i="1" s="1"/>
  <c r="AO200" i="1" s="1"/>
  <c r="AP200" i="1" s="1"/>
  <c r="AQ200" i="1" s="1"/>
  <c r="AR200" i="1" s="1"/>
  <c r="AM197" i="1"/>
  <c r="AI197" i="1"/>
  <c r="AN197" i="1" s="1"/>
  <c r="AO197" i="1" s="1"/>
  <c r="AP197" i="1" s="1"/>
  <c r="AQ197" i="1" s="1"/>
  <c r="AR197" i="1" s="1"/>
  <c r="AM205" i="1"/>
  <c r="AI205" i="1"/>
  <c r="AN205" i="1" s="1"/>
  <c r="AO205" i="1" s="1"/>
  <c r="AP205" i="1" s="1"/>
  <c r="AQ205" i="1" s="1"/>
  <c r="AR205" i="1" s="1"/>
  <c r="AI174" i="1"/>
  <c r="AN174" i="1" s="1"/>
  <c r="AO174" i="1" s="1"/>
  <c r="AP174" i="1" s="1"/>
  <c r="AQ174" i="1" s="1"/>
  <c r="AR174" i="1" s="1"/>
  <c r="AM174" i="1"/>
  <c r="AI162" i="1"/>
  <c r="AN162" i="1" s="1"/>
  <c r="AO162" i="1" s="1"/>
  <c r="AP162" i="1" s="1"/>
  <c r="AQ162" i="1" s="1"/>
  <c r="AR162" i="1" s="1"/>
  <c r="AM162" i="1"/>
  <c r="AI175" i="1"/>
  <c r="AN175" i="1" s="1"/>
  <c r="AO175" i="1" s="1"/>
  <c r="AP175" i="1" s="1"/>
  <c r="AQ175" i="1" s="1"/>
  <c r="AR175" i="1" s="1"/>
  <c r="AM175" i="1"/>
  <c r="AM203" i="1"/>
  <c r="AI203" i="1"/>
  <c r="AN203" i="1" s="1"/>
  <c r="AO203" i="1" s="1"/>
  <c r="AP203" i="1" s="1"/>
  <c r="AQ203" i="1" s="1"/>
  <c r="AR203" i="1" s="1"/>
  <c r="AI208" i="1"/>
  <c r="AN208" i="1" s="1"/>
  <c r="AO208" i="1" s="1"/>
  <c r="AP208" i="1" s="1"/>
  <c r="AQ208" i="1" s="1"/>
  <c r="AR208" i="1" s="1"/>
  <c r="AM208" i="1"/>
  <c r="AI145" i="1"/>
  <c r="AN145" i="1" s="1"/>
  <c r="AO145" i="1" s="1"/>
  <c r="AP145" i="1" s="1"/>
  <c r="AQ145" i="1" s="1"/>
  <c r="AR145" i="1" s="1"/>
  <c r="AM145" i="1"/>
  <c r="AI171" i="1"/>
  <c r="AN171" i="1" s="1"/>
  <c r="AO171" i="1" s="1"/>
  <c r="AP171" i="1" s="1"/>
  <c r="AQ171" i="1" s="1"/>
  <c r="AR171" i="1" s="1"/>
  <c r="AM171" i="1"/>
  <c r="AM165" i="1"/>
  <c r="AI165" i="1"/>
  <c r="Y56" i="1"/>
  <c r="AK56" i="1" s="1"/>
  <c r="AC55" i="1"/>
  <c r="AD60" i="1"/>
  <c r="R55" i="1"/>
  <c r="Y118" i="1"/>
  <c r="AK118" i="1" s="1"/>
  <c r="Z55" i="1"/>
  <c r="AD55" i="1" s="1"/>
  <c r="AE124" i="1"/>
  <c r="AD44" i="1"/>
  <c r="AL44" i="1" s="1"/>
  <c r="AM163" i="1"/>
  <c r="AI163" i="1"/>
  <c r="AN163" i="1" s="1"/>
  <c r="AO163" i="1" s="1"/>
  <c r="AP163" i="1" s="1"/>
  <c r="AQ163" i="1" s="1"/>
  <c r="AR163" i="1" s="1"/>
  <c r="AI143" i="1"/>
  <c r="AN143" i="1" s="1"/>
  <c r="AO143" i="1" s="1"/>
  <c r="AP143" i="1" s="1"/>
  <c r="AQ143" i="1" s="1"/>
  <c r="AR143" i="1" s="1"/>
  <c r="AM143" i="1"/>
  <c r="AI185" i="1"/>
  <c r="AN185" i="1" s="1"/>
  <c r="AO185" i="1" s="1"/>
  <c r="AP185" i="1" s="1"/>
  <c r="AQ185" i="1" s="1"/>
  <c r="AR185" i="1" s="1"/>
  <c r="AM185" i="1"/>
  <c r="AI173" i="1"/>
  <c r="AN173" i="1" s="1"/>
  <c r="AO173" i="1" s="1"/>
  <c r="AP173" i="1" s="1"/>
  <c r="AQ173" i="1" s="1"/>
  <c r="AR173" i="1" s="1"/>
  <c r="AM173" i="1"/>
  <c r="AI154" i="1"/>
  <c r="AN154" i="1" s="1"/>
  <c r="AO154" i="1" s="1"/>
  <c r="AP154" i="1" s="1"/>
  <c r="AQ154" i="1" s="1"/>
  <c r="AR154" i="1" s="1"/>
  <c r="AM154" i="1"/>
  <c r="AI186" i="1"/>
  <c r="AN186" i="1" s="1"/>
  <c r="AO186" i="1" s="1"/>
  <c r="AP186" i="1" s="1"/>
  <c r="AQ186" i="1" s="1"/>
  <c r="AR186" i="1" s="1"/>
  <c r="AM186" i="1"/>
  <c r="AM172" i="1"/>
  <c r="AI172" i="1"/>
  <c r="AN172" i="1" s="1"/>
  <c r="AO172" i="1" s="1"/>
  <c r="AP172" i="1" s="1"/>
  <c r="AQ172" i="1" s="1"/>
  <c r="AR172" i="1" s="1"/>
  <c r="AM193" i="1"/>
  <c r="AI193" i="1"/>
  <c r="AN193" i="1" s="1"/>
  <c r="AO193" i="1" s="1"/>
  <c r="AP193" i="1" s="1"/>
  <c r="AQ193" i="1" s="1"/>
  <c r="AR193" i="1" s="1"/>
  <c r="AM168" i="1"/>
  <c r="AI168" i="1"/>
  <c r="AN168" i="1" s="1"/>
  <c r="AO168" i="1" s="1"/>
  <c r="AP168" i="1" s="1"/>
  <c r="AQ168" i="1" s="1"/>
  <c r="AR168" i="1" s="1"/>
  <c r="AM138" i="1"/>
  <c r="AI138" i="1"/>
  <c r="AN138" i="1" s="1"/>
  <c r="AO138" i="1" s="1"/>
  <c r="AP138" i="1" s="1"/>
  <c r="AQ138" i="1" s="1"/>
  <c r="AR138" i="1" s="1"/>
  <c r="AM157" i="1"/>
  <c r="AI157" i="1"/>
  <c r="AN157" i="1" s="1"/>
  <c r="AO157" i="1" s="1"/>
  <c r="AP157" i="1" s="1"/>
  <c r="AQ157" i="1" s="1"/>
  <c r="AR157" i="1" s="1"/>
  <c r="AI207" i="1"/>
  <c r="AN207" i="1" s="1"/>
  <c r="AO207" i="1" s="1"/>
  <c r="AP207" i="1" s="1"/>
  <c r="AQ207" i="1" s="1"/>
  <c r="AR207" i="1" s="1"/>
  <c r="AM207" i="1"/>
  <c r="AM183" i="1"/>
  <c r="AI183" i="1"/>
  <c r="AN183" i="1" s="1"/>
  <c r="AO183" i="1" s="1"/>
  <c r="AP183" i="1" s="1"/>
  <c r="AQ183" i="1" s="1"/>
  <c r="AR183" i="1" s="1"/>
  <c r="AI181" i="1"/>
  <c r="AN181" i="1" s="1"/>
  <c r="AO181" i="1" s="1"/>
  <c r="AP181" i="1" s="1"/>
  <c r="AQ181" i="1" s="1"/>
  <c r="AR181" i="1" s="1"/>
  <c r="AM181" i="1"/>
  <c r="AM153" i="1"/>
  <c r="AI153" i="1"/>
  <c r="AN153" i="1" s="1"/>
  <c r="AO153" i="1" s="1"/>
  <c r="AP153" i="1" s="1"/>
  <c r="AQ153" i="1" s="1"/>
  <c r="AR153" i="1" s="1"/>
  <c r="AI170" i="1"/>
  <c r="AN170" i="1" s="1"/>
  <c r="AO170" i="1" s="1"/>
  <c r="AP170" i="1" s="1"/>
  <c r="AQ170" i="1" s="1"/>
  <c r="AR170" i="1" s="1"/>
  <c r="AM170" i="1"/>
  <c r="AM195" i="1"/>
  <c r="AI195" i="1"/>
  <c r="AN195" i="1" s="1"/>
  <c r="AO195" i="1" s="1"/>
  <c r="AP195" i="1" s="1"/>
  <c r="AQ195" i="1" s="1"/>
  <c r="AR195" i="1" s="1"/>
  <c r="AI161" i="1"/>
  <c r="AN161" i="1" s="1"/>
  <c r="AO161" i="1" s="1"/>
  <c r="AP161" i="1" s="1"/>
  <c r="AQ161" i="1" s="1"/>
  <c r="AR161" i="1" s="1"/>
  <c r="AM161" i="1"/>
  <c r="AI190" i="1"/>
  <c r="AN190" i="1" s="1"/>
  <c r="AO190" i="1" s="1"/>
  <c r="AP190" i="1" s="1"/>
  <c r="AQ190" i="1" s="1"/>
  <c r="AR190" i="1" s="1"/>
  <c r="AM190" i="1"/>
  <c r="AI152" i="1"/>
  <c r="AN152" i="1" s="1"/>
  <c r="AO152" i="1" s="1"/>
  <c r="AP152" i="1" s="1"/>
  <c r="AQ152" i="1" s="1"/>
  <c r="AR152" i="1" s="1"/>
  <c r="AM152" i="1"/>
  <c r="AM184" i="1"/>
  <c r="AI184" i="1"/>
  <c r="AN184" i="1" s="1"/>
  <c r="AO184" i="1" s="1"/>
  <c r="AP184" i="1" s="1"/>
  <c r="AQ184" i="1" s="1"/>
  <c r="AR184" i="1" s="1"/>
  <c r="AM141" i="1"/>
  <c r="AI141" i="1"/>
  <c r="AN141" i="1" s="1"/>
  <c r="AO141" i="1" s="1"/>
  <c r="AP141" i="1" s="1"/>
  <c r="AQ141" i="1" s="1"/>
  <c r="AR141" i="1" s="1"/>
  <c r="AI150" i="1"/>
  <c r="AN150" i="1" s="1"/>
  <c r="AO150" i="1" s="1"/>
  <c r="AP150" i="1" s="1"/>
  <c r="AQ150" i="1" s="1"/>
  <c r="AR150" i="1" s="1"/>
  <c r="AM150" i="1"/>
  <c r="AI201" i="1"/>
  <c r="AN201" i="1" s="1"/>
  <c r="AO201" i="1" s="1"/>
  <c r="AP201" i="1" s="1"/>
  <c r="AQ201" i="1" s="1"/>
  <c r="AR201" i="1" s="1"/>
  <c r="AM201" i="1"/>
  <c r="AP156" i="1"/>
  <c r="AQ156" i="1" s="1"/>
  <c r="AR156" i="1" s="1"/>
  <c r="AI151" i="1"/>
  <c r="AN151" i="1" s="1"/>
  <c r="AO151" i="1" s="1"/>
  <c r="AP151" i="1" s="1"/>
  <c r="AQ151" i="1" s="1"/>
  <c r="AR151" i="1" s="1"/>
  <c r="AM151" i="1"/>
  <c r="AE60" i="1"/>
  <c r="AL60" i="1"/>
  <c r="AE40" i="1"/>
  <c r="AL40" i="1"/>
  <c r="AB91" i="1"/>
  <c r="AJ91" i="1"/>
  <c r="Q115" i="1"/>
  <c r="R115" i="1" s="1"/>
  <c r="AI134" i="1"/>
  <c r="AN134" i="1" s="1"/>
  <c r="AO134" i="1" s="1"/>
  <c r="AP134" i="1" s="1"/>
  <c r="AQ134" i="1" s="1"/>
  <c r="AR134" i="1" s="1"/>
  <c r="AM134" i="1"/>
  <c r="Z47" i="1"/>
  <c r="AI124" i="1"/>
  <c r="AN124" i="1" s="1"/>
  <c r="AO124" i="1" s="1"/>
  <c r="AP124" i="1" s="1"/>
  <c r="AM124" i="1"/>
  <c r="AM135" i="1"/>
  <c r="AI135" i="1"/>
  <c r="AN135" i="1" s="1"/>
  <c r="AO135" i="1" s="1"/>
  <c r="AP135" i="1" s="1"/>
  <c r="AQ135" i="1" s="1"/>
  <c r="AR135" i="1" s="1"/>
  <c r="AB55" i="1"/>
  <c r="AC47" i="1"/>
  <c r="AD67" i="1"/>
  <c r="AL67" i="1" s="1"/>
  <c r="AD101" i="1"/>
  <c r="Q43" i="1"/>
  <c r="R43" i="1" s="1"/>
  <c r="AD127" i="1"/>
  <c r="AD4" i="1"/>
  <c r="AL4" i="1" s="1"/>
  <c r="AI136" i="1"/>
  <c r="AN136" i="1" s="1"/>
  <c r="AO136" i="1" s="1"/>
  <c r="AP136" i="1" s="1"/>
  <c r="AQ136" i="1" s="1"/>
  <c r="AR136" i="1" s="1"/>
  <c r="AM136" i="1"/>
  <c r="AE116" i="1"/>
  <c r="AL116" i="1"/>
  <c r="AM131" i="1"/>
  <c r="AI131" i="1"/>
  <c r="AN131" i="1" s="1"/>
  <c r="AO131" i="1" s="1"/>
  <c r="AP131" i="1" s="1"/>
  <c r="AQ131" i="1" s="1"/>
  <c r="AR131" i="1" s="1"/>
  <c r="S55" i="1"/>
  <c r="Y55" i="1" s="1"/>
  <c r="AK55" i="1" s="1"/>
  <c r="AE44" i="1"/>
  <c r="Y43" i="1"/>
  <c r="AK43" i="1" s="1"/>
  <c r="AD69" i="1"/>
  <c r="Q21" i="1"/>
  <c r="R21" i="1" s="1"/>
  <c r="Q32" i="1"/>
  <c r="R32" i="1" s="1"/>
  <c r="S91" i="1"/>
  <c r="Y91" i="1" s="1"/>
  <c r="AK91" i="1" s="1"/>
  <c r="AE67" i="1"/>
  <c r="Q53" i="1"/>
  <c r="R53" i="1" s="1"/>
  <c r="AC91" i="1"/>
  <c r="AE14" i="1"/>
  <c r="Z91" i="1"/>
  <c r="Q94" i="1"/>
  <c r="R94" i="1" s="1"/>
  <c r="Q91" i="1"/>
  <c r="R91" i="1" s="1"/>
  <c r="AE22" i="1"/>
  <c r="Q46" i="1"/>
  <c r="R46" i="1" s="1"/>
  <c r="S119" i="1"/>
  <c r="Y119" i="1" s="1"/>
  <c r="AK119" i="1" s="1"/>
  <c r="AC119" i="1"/>
  <c r="Z119" i="1"/>
  <c r="AB119" i="1"/>
  <c r="Z59" i="1"/>
  <c r="AB59" i="1"/>
  <c r="S59" i="1"/>
  <c r="Y59" i="1" s="1"/>
  <c r="AK59" i="1" s="1"/>
  <c r="AC59" i="1"/>
  <c r="Q59" i="1"/>
  <c r="R59" i="1" s="1"/>
  <c r="Q57" i="1"/>
  <c r="R57" i="1" s="1"/>
  <c r="Q119" i="1"/>
  <c r="R119" i="1" s="1"/>
  <c r="AD118" i="1"/>
  <c r="Q125" i="1"/>
  <c r="R125" i="1" s="1"/>
  <c r="Q30" i="1"/>
  <c r="R30" i="1" s="1"/>
  <c r="Y57" i="1"/>
  <c r="AK57" i="1" s="1"/>
  <c r="AD108" i="1"/>
  <c r="AD54" i="1"/>
  <c r="AD120" i="1"/>
  <c r="AD110" i="1"/>
  <c r="AD75" i="1"/>
  <c r="Q121" i="1"/>
  <c r="R121" i="1" s="1"/>
  <c r="AD111" i="1"/>
  <c r="AD109" i="1"/>
  <c r="Q100" i="1"/>
  <c r="R100" i="1" s="1"/>
  <c r="AD95" i="1"/>
  <c r="Q98" i="1"/>
  <c r="R98" i="1" s="1"/>
  <c r="Q97" i="1"/>
  <c r="R97" i="1" s="1"/>
  <c r="Q92" i="1"/>
  <c r="R92" i="1" s="1"/>
  <c r="Q78" i="1"/>
  <c r="R78" i="1" s="1"/>
  <c r="AD74" i="1"/>
  <c r="Q83" i="1"/>
  <c r="R83" i="1" s="1"/>
  <c r="Q76" i="1"/>
  <c r="R76" i="1" s="1"/>
  <c r="Q82" i="1"/>
  <c r="R82" i="1" s="1"/>
  <c r="Q42" i="1"/>
  <c r="R42" i="1" s="1"/>
  <c r="AD39" i="1"/>
  <c r="AD15" i="1"/>
  <c r="AD17" i="1"/>
  <c r="Q18" i="1"/>
  <c r="R18" i="1" s="1"/>
  <c r="Q10" i="1"/>
  <c r="R10" i="1" s="1"/>
  <c r="AD7" i="1"/>
  <c r="S76" i="1"/>
  <c r="Y76" i="1" s="1"/>
  <c r="AK76" i="1" s="1"/>
  <c r="AB76" i="1"/>
  <c r="Z76" i="1"/>
  <c r="AC76" i="1"/>
  <c r="AB10" i="1"/>
  <c r="AC10" i="1"/>
  <c r="Z10" i="1"/>
  <c r="S10" i="1"/>
  <c r="Y10" i="1" s="1"/>
  <c r="AK10" i="1" s="1"/>
  <c r="Q37" i="1"/>
  <c r="R37" i="1" s="1"/>
  <c r="AB18" i="1"/>
  <c r="AC18" i="1"/>
  <c r="Z18" i="1"/>
  <c r="S18" i="1"/>
  <c r="Y18" i="1" s="1"/>
  <c r="AK18" i="1" s="1"/>
  <c r="AC38" i="1"/>
  <c r="S38" i="1"/>
  <c r="Y38" i="1" s="1"/>
  <c r="AK38" i="1" s="1"/>
  <c r="Z38" i="1"/>
  <c r="AB38" i="1"/>
  <c r="AD9" i="1"/>
  <c r="AB103" i="1"/>
  <c r="S103" i="1"/>
  <c r="Y103" i="1" s="1"/>
  <c r="AK103" i="1" s="1"/>
  <c r="AC103" i="1"/>
  <c r="Z103" i="1"/>
  <c r="Q61" i="1"/>
  <c r="R61" i="1" s="1"/>
  <c r="Q84" i="1"/>
  <c r="R84" i="1" s="1"/>
  <c r="Q58" i="1"/>
  <c r="R58" i="1" s="1"/>
  <c r="AD79" i="1"/>
  <c r="AD87" i="1"/>
  <c r="Q86" i="1"/>
  <c r="R86" i="1" s="1"/>
  <c r="AD73" i="1"/>
  <c r="AD89" i="1"/>
  <c r="Q62" i="1"/>
  <c r="R62" i="1" s="1"/>
  <c r="AD29" i="1"/>
  <c r="Q66" i="1"/>
  <c r="R66" i="1" s="1"/>
  <c r="AD57" i="1"/>
  <c r="AL57" i="1" s="1"/>
  <c r="Z78" i="1"/>
  <c r="AC78" i="1"/>
  <c r="S78" i="1"/>
  <c r="Y78" i="1" s="1"/>
  <c r="AK78" i="1" s="1"/>
  <c r="AB78" i="1"/>
  <c r="Q45" i="1"/>
  <c r="R45" i="1" s="1"/>
  <c r="Q107" i="1"/>
  <c r="R107" i="1" s="1"/>
  <c r="AD35" i="1"/>
  <c r="AB26" i="1"/>
  <c r="AC26" i="1"/>
  <c r="Z26" i="1"/>
  <c r="S26" i="1"/>
  <c r="Y26" i="1" s="1"/>
  <c r="AK26" i="1" s="1"/>
  <c r="AB97" i="1"/>
  <c r="S97" i="1"/>
  <c r="Y97" i="1" s="1"/>
  <c r="AK97" i="1" s="1"/>
  <c r="AC97" i="1"/>
  <c r="Z97" i="1"/>
  <c r="Q16" i="1"/>
  <c r="R16" i="1" s="1"/>
  <c r="AD85" i="1"/>
  <c r="AD25" i="1"/>
  <c r="Z66" i="1"/>
  <c r="S66" i="1"/>
  <c r="Y66" i="1" s="1"/>
  <c r="AK66" i="1" s="1"/>
  <c r="AB66" i="1"/>
  <c r="AC66" i="1"/>
  <c r="AD56" i="1"/>
  <c r="AB61" i="1"/>
  <c r="S61" i="1"/>
  <c r="Y61" i="1" s="1"/>
  <c r="AK61" i="1" s="1"/>
  <c r="AC61" i="1"/>
  <c r="Z61" i="1"/>
  <c r="AD31" i="1"/>
  <c r="Q26" i="1"/>
  <c r="R26" i="1" s="1"/>
  <c r="AC62" i="1"/>
  <c r="S62" i="1"/>
  <c r="Y62" i="1" s="1"/>
  <c r="AK62" i="1" s="1"/>
  <c r="Z62" i="1"/>
  <c r="AB62" i="1"/>
  <c r="AC49" i="1"/>
  <c r="AB49" i="1"/>
  <c r="S49" i="1"/>
  <c r="Y49" i="1" s="1"/>
  <c r="AK49" i="1" s="1"/>
  <c r="Z49" i="1"/>
  <c r="AD77" i="1"/>
  <c r="Z37" i="1"/>
  <c r="AB37" i="1"/>
  <c r="AC37" i="1"/>
  <c r="S37" i="1"/>
  <c r="Y37" i="1" s="1"/>
  <c r="AK37" i="1" s="1"/>
  <c r="Z45" i="1"/>
  <c r="AB45" i="1"/>
  <c r="AC45" i="1"/>
  <c r="S45" i="1"/>
  <c r="Y45" i="1" s="1"/>
  <c r="AK45" i="1" s="1"/>
  <c r="Z107" i="1"/>
  <c r="AB107" i="1"/>
  <c r="S107" i="1"/>
  <c r="Y107" i="1" s="1"/>
  <c r="AK107" i="1" s="1"/>
  <c r="AC107" i="1"/>
  <c r="AD20" i="1"/>
  <c r="AC53" i="1"/>
  <c r="Z53" i="1"/>
  <c r="S53" i="1"/>
  <c r="Y53" i="1" s="1"/>
  <c r="AK53" i="1" s="1"/>
  <c r="AB53" i="1"/>
  <c r="Z94" i="1"/>
  <c r="AC94" i="1"/>
  <c r="S94" i="1"/>
  <c r="Y94" i="1" s="1"/>
  <c r="AK94" i="1" s="1"/>
  <c r="AB94" i="1"/>
  <c r="AD23" i="1"/>
  <c r="Z12" i="1"/>
  <c r="S12" i="1"/>
  <c r="Y12" i="1" s="1"/>
  <c r="AK12" i="1" s="1"/>
  <c r="AC12" i="1"/>
  <c r="AB12" i="1"/>
  <c r="AD93" i="1"/>
  <c r="Z58" i="1"/>
  <c r="AC58" i="1"/>
  <c r="AB58" i="1"/>
  <c r="S58" i="1"/>
  <c r="Y58" i="1" s="1"/>
  <c r="AK58" i="1" s="1"/>
  <c r="AD81" i="1"/>
  <c r="S16" i="1"/>
  <c r="Y16" i="1" s="1"/>
  <c r="AK16" i="1" s="1"/>
  <c r="AB16" i="1"/>
  <c r="AC16" i="1"/>
  <c r="Z16" i="1"/>
  <c r="Q113" i="1"/>
  <c r="R113" i="1" s="1"/>
  <c r="Z86" i="1"/>
  <c r="AC86" i="1"/>
  <c r="S86" i="1"/>
  <c r="Y86" i="1" s="1"/>
  <c r="AK86" i="1" s="1"/>
  <c r="AB86" i="1"/>
  <c r="Q34" i="1"/>
  <c r="R34" i="1" s="1"/>
  <c r="AC82" i="1"/>
  <c r="S82" i="1"/>
  <c r="Y82" i="1" s="1"/>
  <c r="AK82" i="1" s="1"/>
  <c r="AB82" i="1"/>
  <c r="Z82" i="1"/>
  <c r="S92" i="1"/>
  <c r="Y92" i="1" s="1"/>
  <c r="AK92" i="1" s="1"/>
  <c r="AB92" i="1"/>
  <c r="Z92" i="1"/>
  <c r="AC92" i="1"/>
  <c r="AC46" i="1"/>
  <c r="S46" i="1"/>
  <c r="Y46" i="1" s="1"/>
  <c r="AK46" i="1" s="1"/>
  <c r="Z46" i="1"/>
  <c r="AB46" i="1"/>
  <c r="AB63" i="1"/>
  <c r="AC63" i="1"/>
  <c r="Z63" i="1"/>
  <c r="S63" i="1"/>
  <c r="Y63" i="1" s="1"/>
  <c r="AK63" i="1" s="1"/>
  <c r="Z28" i="1"/>
  <c r="S28" i="1"/>
  <c r="Y28" i="1" s="1"/>
  <c r="AK28" i="1" s="1"/>
  <c r="AC28" i="1"/>
  <c r="AB28" i="1"/>
  <c r="AD72" i="1"/>
  <c r="AC42" i="1"/>
  <c r="S42" i="1"/>
  <c r="Y42" i="1" s="1"/>
  <c r="AK42" i="1" s="1"/>
  <c r="AB42" i="1"/>
  <c r="Z42" i="1"/>
  <c r="Q103" i="1"/>
  <c r="R103" i="1" s="1"/>
  <c r="AB83" i="1"/>
  <c r="AC83" i="1"/>
  <c r="Z83" i="1"/>
  <c r="S83" i="1"/>
  <c r="Y83" i="1" s="1"/>
  <c r="AK83" i="1" s="1"/>
  <c r="AD104" i="1"/>
  <c r="AD126" i="1"/>
  <c r="S30" i="1"/>
  <c r="Y30" i="1" s="1"/>
  <c r="AK30" i="1" s="1"/>
  <c r="AC30" i="1"/>
  <c r="Z30" i="1"/>
  <c r="AB30" i="1"/>
  <c r="AD80" i="1"/>
  <c r="S98" i="1"/>
  <c r="Y98" i="1" s="1"/>
  <c r="AK98" i="1" s="1"/>
  <c r="AC98" i="1"/>
  <c r="Z98" i="1"/>
  <c r="AB98" i="1"/>
  <c r="AD19" i="1"/>
  <c r="AD114" i="1"/>
  <c r="S32" i="1"/>
  <c r="Y32" i="1" s="1"/>
  <c r="AK32" i="1" s="1"/>
  <c r="Z32" i="1"/>
  <c r="AC32" i="1"/>
  <c r="AB32" i="1"/>
  <c r="AD36" i="1"/>
  <c r="Q41" i="1"/>
  <c r="R41" i="1" s="1"/>
  <c r="AB100" i="1"/>
  <c r="S100" i="1"/>
  <c r="Y100" i="1" s="1"/>
  <c r="AK100" i="1" s="1"/>
  <c r="Z100" i="1"/>
  <c r="AC100" i="1"/>
  <c r="AD90" i="1"/>
  <c r="S113" i="1"/>
  <c r="Y113" i="1" s="1"/>
  <c r="AK113" i="1" s="1"/>
  <c r="AB113" i="1"/>
  <c r="AC113" i="1"/>
  <c r="Z113" i="1"/>
  <c r="AD96" i="1"/>
  <c r="Z115" i="1"/>
  <c r="AB115" i="1"/>
  <c r="S115" i="1"/>
  <c r="Y115" i="1" s="1"/>
  <c r="AK115" i="1" s="1"/>
  <c r="AC115" i="1"/>
  <c r="Q49" i="1"/>
  <c r="R49" i="1" s="1"/>
  <c r="AD52" i="1"/>
  <c r="Q63" i="1"/>
  <c r="R63" i="1" s="1"/>
  <c r="S121" i="1"/>
  <c r="Y121" i="1" s="1"/>
  <c r="AK121" i="1" s="1"/>
  <c r="AB121" i="1"/>
  <c r="Z121" i="1"/>
  <c r="AC121" i="1"/>
  <c r="Q38" i="1"/>
  <c r="R38" i="1" s="1"/>
  <c r="AD48" i="1"/>
  <c r="Z21" i="1"/>
  <c r="AB21" i="1"/>
  <c r="AC21" i="1"/>
  <c r="S21" i="1"/>
  <c r="Y21" i="1" s="1"/>
  <c r="AK21" i="1" s="1"/>
  <c r="Q12" i="1"/>
  <c r="R12" i="1" s="1"/>
  <c r="S84" i="1"/>
  <c r="Y84" i="1" s="1"/>
  <c r="AK84" i="1" s="1"/>
  <c r="AB84" i="1"/>
  <c r="Z84" i="1"/>
  <c r="AC84" i="1"/>
  <c r="Z41" i="1"/>
  <c r="AB41" i="1"/>
  <c r="S41" i="1"/>
  <c r="Y41" i="1" s="1"/>
  <c r="AK41" i="1" s="1"/>
  <c r="AC41" i="1"/>
  <c r="AD102" i="1"/>
  <c r="AC34" i="1"/>
  <c r="S34" i="1"/>
  <c r="Y34" i="1" s="1"/>
  <c r="AK34" i="1" s="1"/>
  <c r="Z34" i="1"/>
  <c r="AB34" i="1"/>
  <c r="Q28" i="1"/>
  <c r="R28" i="1" s="1"/>
  <c r="AD65" i="1"/>
  <c r="Z125" i="1"/>
  <c r="S125" i="1"/>
  <c r="Y125" i="1" s="1"/>
  <c r="AK125" i="1" s="1"/>
  <c r="AC125" i="1"/>
  <c r="AB125" i="1"/>
  <c r="AE128" i="1" l="1"/>
  <c r="AM128" i="1" s="1"/>
  <c r="AE117" i="1"/>
  <c r="AD47" i="1"/>
  <c r="AE4" i="1"/>
  <c r="AN165" i="1"/>
  <c r="AO165" i="1" s="1"/>
  <c r="AP165" i="1" s="1"/>
  <c r="AQ165" i="1" s="1"/>
  <c r="AR165" i="1" s="1"/>
  <c r="AP140" i="1"/>
  <c r="AQ140" i="1" s="1"/>
  <c r="AR140" i="1" s="1"/>
  <c r="AE102" i="1"/>
  <c r="AL102" i="1"/>
  <c r="AE126" i="1"/>
  <c r="AL126" i="1"/>
  <c r="AE109" i="1"/>
  <c r="AL109" i="1"/>
  <c r="AE25" i="1"/>
  <c r="AL25" i="1"/>
  <c r="AE15" i="1"/>
  <c r="AL15" i="1"/>
  <c r="AE80" i="1"/>
  <c r="AL80" i="1"/>
  <c r="AE72" i="1"/>
  <c r="AL72" i="1"/>
  <c r="AE81" i="1"/>
  <c r="AL81" i="1"/>
  <c r="AE85" i="1"/>
  <c r="AL85" i="1"/>
  <c r="AE87" i="1"/>
  <c r="AL87" i="1"/>
  <c r="AE39" i="1"/>
  <c r="AL39" i="1"/>
  <c r="AI128" i="1"/>
  <c r="AE96" i="1"/>
  <c r="AL96" i="1"/>
  <c r="AE9" i="1"/>
  <c r="AL9" i="1"/>
  <c r="AE75" i="1"/>
  <c r="AL75" i="1"/>
  <c r="AE69" i="1"/>
  <c r="AL69" i="1"/>
  <c r="AE52" i="1"/>
  <c r="AL52" i="1"/>
  <c r="AE114" i="1"/>
  <c r="AL114" i="1"/>
  <c r="AE55" i="1"/>
  <c r="AL55" i="1"/>
  <c r="AE23" i="1"/>
  <c r="AL23" i="1"/>
  <c r="AE77" i="1"/>
  <c r="AL77" i="1"/>
  <c r="AE56" i="1"/>
  <c r="AL56" i="1"/>
  <c r="AE35" i="1"/>
  <c r="AL35" i="1"/>
  <c r="AE47" i="1"/>
  <c r="AL47" i="1"/>
  <c r="AE110" i="1"/>
  <c r="AL110" i="1"/>
  <c r="AI14" i="1"/>
  <c r="AN14" i="1" s="1"/>
  <c r="AO14" i="1" s="1"/>
  <c r="AP14" i="1" s="1"/>
  <c r="AQ14" i="1" s="1"/>
  <c r="AR14" i="1" s="1"/>
  <c r="AM14" i="1"/>
  <c r="AI117" i="1"/>
  <c r="AN117" i="1" s="1"/>
  <c r="AO117" i="1" s="1"/>
  <c r="AP117" i="1" s="1"/>
  <c r="AM117" i="1"/>
  <c r="AE79" i="1"/>
  <c r="AL79" i="1"/>
  <c r="AE118" i="1"/>
  <c r="AL118" i="1"/>
  <c r="AE48" i="1"/>
  <c r="AL48" i="1"/>
  <c r="AE19" i="1"/>
  <c r="AL19" i="1"/>
  <c r="AE29" i="1"/>
  <c r="AL29" i="1"/>
  <c r="AE7" i="1"/>
  <c r="AL7" i="1"/>
  <c r="AE95" i="1"/>
  <c r="AL95" i="1"/>
  <c r="AE120" i="1"/>
  <c r="AL120" i="1"/>
  <c r="AE127" i="1"/>
  <c r="AL127" i="1"/>
  <c r="AE36" i="1"/>
  <c r="AL36" i="1"/>
  <c r="AE31" i="1"/>
  <c r="AL31" i="1"/>
  <c r="AE54" i="1"/>
  <c r="AL54" i="1"/>
  <c r="AI4" i="1"/>
  <c r="AM4" i="1"/>
  <c r="AI40" i="1"/>
  <c r="AN40" i="1" s="1"/>
  <c r="AO40" i="1" s="1"/>
  <c r="AP40" i="1" s="1"/>
  <c r="AQ40" i="1" s="1"/>
  <c r="AR40" i="1" s="1"/>
  <c r="AM40" i="1"/>
  <c r="AE93" i="1"/>
  <c r="AL93" i="1"/>
  <c r="AE20" i="1"/>
  <c r="AL20" i="1"/>
  <c r="AE89" i="1"/>
  <c r="AL89" i="1"/>
  <c r="AE108" i="1"/>
  <c r="AL108" i="1"/>
  <c r="AI67" i="1"/>
  <c r="AN67" i="1" s="1"/>
  <c r="AM67" i="1"/>
  <c r="AI116" i="1"/>
  <c r="AN116" i="1" s="1"/>
  <c r="AO116" i="1" s="1"/>
  <c r="AP116" i="1" s="1"/>
  <c r="AM116" i="1"/>
  <c r="AE101" i="1"/>
  <c r="AL101" i="1"/>
  <c r="AE65" i="1"/>
  <c r="AL65" i="1"/>
  <c r="AE90" i="1"/>
  <c r="AL90" i="1"/>
  <c r="AE104" i="1"/>
  <c r="AL104" i="1"/>
  <c r="AE73" i="1"/>
  <c r="AL73" i="1"/>
  <c r="AE17" i="1"/>
  <c r="AL17" i="1"/>
  <c r="AE74" i="1"/>
  <c r="AL74" i="1"/>
  <c r="AE111" i="1"/>
  <c r="AL111" i="1"/>
  <c r="AI22" i="1"/>
  <c r="AN22" i="1" s="1"/>
  <c r="AO22" i="1" s="1"/>
  <c r="AP22" i="1" s="1"/>
  <c r="AQ22" i="1" s="1"/>
  <c r="AR22" i="1" s="1"/>
  <c r="AM22" i="1"/>
  <c r="AI44" i="1"/>
  <c r="AN44" i="1" s="1"/>
  <c r="AO44" i="1" s="1"/>
  <c r="AP44" i="1" s="1"/>
  <c r="AQ44" i="1" s="1"/>
  <c r="AR44" i="1" s="1"/>
  <c r="AM44" i="1"/>
  <c r="AI60" i="1"/>
  <c r="AN60" i="1" s="1"/>
  <c r="AO60" i="1" s="1"/>
  <c r="AP60" i="1" s="1"/>
  <c r="AQ60" i="1" s="1"/>
  <c r="AR60" i="1" s="1"/>
  <c r="AM60" i="1"/>
  <c r="AN4" i="1"/>
  <c r="AO4" i="1" s="1"/>
  <c r="AP4" i="1" s="1"/>
  <c r="AQ4" i="1" s="1"/>
  <c r="AR4" i="1" s="1"/>
  <c r="AN128" i="1"/>
  <c r="AE43" i="1"/>
  <c r="AD91" i="1"/>
  <c r="AE57" i="1"/>
  <c r="AD59" i="1"/>
  <c r="AD119" i="1"/>
  <c r="AD125" i="1"/>
  <c r="AD113" i="1"/>
  <c r="AL113" i="1" s="1"/>
  <c r="AD46" i="1"/>
  <c r="AD115" i="1"/>
  <c r="AD76" i="1"/>
  <c r="AD82" i="1"/>
  <c r="AD83" i="1"/>
  <c r="AD66" i="1"/>
  <c r="AD61" i="1"/>
  <c r="AD63" i="1"/>
  <c r="AD49" i="1"/>
  <c r="AD84" i="1"/>
  <c r="AD16" i="1"/>
  <c r="AD103" i="1"/>
  <c r="AD38" i="1"/>
  <c r="AD10" i="1"/>
  <c r="AD21" i="1"/>
  <c r="AD28" i="1"/>
  <c r="AD53" i="1"/>
  <c r="AD37" i="1"/>
  <c r="AD18" i="1"/>
  <c r="AD62" i="1"/>
  <c r="AD32" i="1"/>
  <c r="AD41" i="1"/>
  <c r="AD30" i="1"/>
  <c r="AD86" i="1"/>
  <c r="AD12" i="1"/>
  <c r="AD45" i="1"/>
  <c r="AD92" i="1"/>
  <c r="AD58" i="1"/>
  <c r="AD26" i="1"/>
  <c r="AD100" i="1"/>
  <c r="AD98" i="1"/>
  <c r="AD34" i="1"/>
  <c r="AD121" i="1"/>
  <c r="AD42" i="1"/>
  <c r="AD94" i="1"/>
  <c r="AD107" i="1"/>
  <c r="AD97" i="1"/>
  <c r="AD78" i="1"/>
  <c r="AE113" i="1" l="1"/>
  <c r="AO128" i="1"/>
  <c r="AO67" i="1"/>
  <c r="AP67" i="1" s="1"/>
  <c r="AQ67" i="1" s="1"/>
  <c r="AR67" i="1" s="1"/>
  <c r="AE86" i="1"/>
  <c r="AL86" i="1"/>
  <c r="AE46" i="1"/>
  <c r="AL46" i="1"/>
  <c r="AI17" i="1"/>
  <c r="AM17" i="1"/>
  <c r="AI108" i="1"/>
  <c r="AN108" i="1" s="1"/>
  <c r="AO108" i="1" s="1"/>
  <c r="AP108" i="1" s="1"/>
  <c r="AM108" i="1"/>
  <c r="AE78" i="1"/>
  <c r="AL78" i="1"/>
  <c r="AE100" i="1"/>
  <c r="AL100" i="1"/>
  <c r="AE41" i="1"/>
  <c r="AL41" i="1"/>
  <c r="AE10" i="1"/>
  <c r="AL10" i="1"/>
  <c r="AE66" i="1"/>
  <c r="AL66" i="1"/>
  <c r="AE125" i="1"/>
  <c r="AL125" i="1"/>
  <c r="AI73" i="1"/>
  <c r="AN73" i="1" s="1"/>
  <c r="AO73" i="1" s="1"/>
  <c r="AP73" i="1" s="1"/>
  <c r="AQ73" i="1" s="1"/>
  <c r="AR73" i="1" s="1"/>
  <c r="AM73" i="1"/>
  <c r="AI101" i="1"/>
  <c r="AN101" i="1" s="1"/>
  <c r="AO101" i="1" s="1"/>
  <c r="AP101" i="1" s="1"/>
  <c r="AM101" i="1"/>
  <c r="AI89" i="1"/>
  <c r="AM89" i="1"/>
  <c r="AI127" i="1"/>
  <c r="AM127" i="1"/>
  <c r="AI29" i="1"/>
  <c r="AN29" i="1" s="1"/>
  <c r="AO29" i="1" s="1"/>
  <c r="AP29" i="1" s="1"/>
  <c r="AQ29" i="1" s="1"/>
  <c r="AR29" i="1" s="1"/>
  <c r="AM29" i="1"/>
  <c r="AI79" i="1"/>
  <c r="AM79" i="1"/>
  <c r="AI47" i="1"/>
  <c r="AM47" i="1"/>
  <c r="AI23" i="1"/>
  <c r="AN23" i="1" s="1"/>
  <c r="AO23" i="1" s="1"/>
  <c r="AP23" i="1" s="1"/>
  <c r="AQ23" i="1" s="1"/>
  <c r="AR23" i="1" s="1"/>
  <c r="AM23" i="1"/>
  <c r="AI69" i="1"/>
  <c r="AN69" i="1" s="1"/>
  <c r="AO69" i="1" s="1"/>
  <c r="AP69" i="1" s="1"/>
  <c r="AQ69" i="1" s="1"/>
  <c r="AR69" i="1" s="1"/>
  <c r="AM69" i="1"/>
  <c r="AE97" i="1"/>
  <c r="AL97" i="1"/>
  <c r="AE26" i="1"/>
  <c r="AL26" i="1"/>
  <c r="AE32" i="1"/>
  <c r="AL32" i="1"/>
  <c r="AE38" i="1"/>
  <c r="AL38" i="1"/>
  <c r="AE83" i="1"/>
  <c r="AL83" i="1"/>
  <c r="AE119" i="1"/>
  <c r="AL119" i="1"/>
  <c r="AI81" i="1"/>
  <c r="AN81" i="1" s="1"/>
  <c r="AO81" i="1" s="1"/>
  <c r="AP81" i="1" s="1"/>
  <c r="AM81" i="1"/>
  <c r="AI25" i="1"/>
  <c r="AM25" i="1"/>
  <c r="AE34" i="1"/>
  <c r="AL34" i="1"/>
  <c r="AE107" i="1"/>
  <c r="AL107" i="1"/>
  <c r="AE62" i="1"/>
  <c r="AL62" i="1"/>
  <c r="AE82" i="1"/>
  <c r="AL82" i="1"/>
  <c r="AI104" i="1"/>
  <c r="AN104" i="1" s="1"/>
  <c r="AO104" i="1" s="1"/>
  <c r="AP104" i="1" s="1"/>
  <c r="AM104" i="1"/>
  <c r="AI20" i="1"/>
  <c r="AN20" i="1" s="1"/>
  <c r="AO20" i="1" s="1"/>
  <c r="AP20" i="1" s="1"/>
  <c r="AQ20" i="1" s="1"/>
  <c r="AR20" i="1" s="1"/>
  <c r="AM20" i="1"/>
  <c r="AI54" i="1"/>
  <c r="AN54" i="1" s="1"/>
  <c r="AO54" i="1" s="1"/>
  <c r="AP54" i="1" s="1"/>
  <c r="AQ54" i="1" s="1"/>
  <c r="AR54" i="1" s="1"/>
  <c r="AM54" i="1"/>
  <c r="AI120" i="1"/>
  <c r="AN120" i="1" s="1"/>
  <c r="AO120" i="1" s="1"/>
  <c r="AP120" i="1" s="1"/>
  <c r="AM120" i="1"/>
  <c r="AI19" i="1"/>
  <c r="AM19" i="1"/>
  <c r="AI35" i="1"/>
  <c r="AN35" i="1" s="1"/>
  <c r="AO35" i="1" s="1"/>
  <c r="AP35" i="1" s="1"/>
  <c r="AQ35" i="1" s="1"/>
  <c r="AR35" i="1" s="1"/>
  <c r="AM35" i="1"/>
  <c r="AI55" i="1"/>
  <c r="AM55" i="1"/>
  <c r="AI75" i="1"/>
  <c r="AN75" i="1" s="1"/>
  <c r="AO75" i="1" s="1"/>
  <c r="AP75" i="1" s="1"/>
  <c r="AM75" i="1"/>
  <c r="AE94" i="1"/>
  <c r="AL94" i="1"/>
  <c r="AE92" i="1"/>
  <c r="AL92" i="1"/>
  <c r="AE18" i="1"/>
  <c r="AL18" i="1"/>
  <c r="AE16" i="1"/>
  <c r="AL16" i="1"/>
  <c r="AE76" i="1"/>
  <c r="AL76" i="1"/>
  <c r="AI57" i="1"/>
  <c r="AN57" i="1" s="1"/>
  <c r="AM57" i="1"/>
  <c r="AI39" i="1"/>
  <c r="AN39" i="1" s="1"/>
  <c r="AO39" i="1" s="1"/>
  <c r="AP39" i="1" s="1"/>
  <c r="AQ39" i="1" s="1"/>
  <c r="AR39" i="1" s="1"/>
  <c r="AM39" i="1"/>
  <c r="AI72" i="1"/>
  <c r="AN72" i="1" s="1"/>
  <c r="AO72" i="1" s="1"/>
  <c r="AP72" i="1" s="1"/>
  <c r="AQ72" i="1" s="1"/>
  <c r="AR72" i="1" s="1"/>
  <c r="AM72" i="1"/>
  <c r="AI109" i="1"/>
  <c r="AN109" i="1" s="1"/>
  <c r="AO109" i="1" s="1"/>
  <c r="AP109" i="1" s="1"/>
  <c r="AM109" i="1"/>
  <c r="AE63" i="1"/>
  <c r="AL63" i="1"/>
  <c r="AE58" i="1"/>
  <c r="AL58" i="1"/>
  <c r="AE103" i="1"/>
  <c r="AL103" i="1"/>
  <c r="AE59" i="1"/>
  <c r="AL59" i="1"/>
  <c r="AI111" i="1"/>
  <c r="AN111" i="1" s="1"/>
  <c r="AO111" i="1" s="1"/>
  <c r="AP111" i="1" s="1"/>
  <c r="AM111" i="1"/>
  <c r="AE42" i="1"/>
  <c r="AL42" i="1"/>
  <c r="AE45" i="1"/>
  <c r="AL45" i="1"/>
  <c r="AE37" i="1"/>
  <c r="AL37" i="1"/>
  <c r="AE84" i="1"/>
  <c r="AL84" i="1"/>
  <c r="AE115" i="1"/>
  <c r="AL115" i="1"/>
  <c r="AE91" i="1"/>
  <c r="AL91" i="1"/>
  <c r="AI74" i="1"/>
  <c r="AN74" i="1" s="1"/>
  <c r="AO74" i="1" s="1"/>
  <c r="AP74" i="1" s="1"/>
  <c r="AM74" i="1"/>
  <c r="AI90" i="1"/>
  <c r="AN90" i="1" s="1"/>
  <c r="AO90" i="1" s="1"/>
  <c r="AP90" i="1" s="1"/>
  <c r="AM90" i="1"/>
  <c r="AI93" i="1"/>
  <c r="AN93" i="1" s="1"/>
  <c r="AO93" i="1" s="1"/>
  <c r="AP93" i="1" s="1"/>
  <c r="AM93" i="1"/>
  <c r="AI31" i="1"/>
  <c r="AM31" i="1"/>
  <c r="AI95" i="1"/>
  <c r="AM95" i="1"/>
  <c r="AI48" i="1"/>
  <c r="AN48" i="1" s="1"/>
  <c r="AO48" i="1" s="1"/>
  <c r="AP48" i="1" s="1"/>
  <c r="AQ48" i="1" s="1"/>
  <c r="AR48" i="1" s="1"/>
  <c r="AM48" i="1"/>
  <c r="AI56" i="1"/>
  <c r="AN56" i="1" s="1"/>
  <c r="AO56" i="1" s="1"/>
  <c r="AP56" i="1" s="1"/>
  <c r="AQ56" i="1" s="1"/>
  <c r="AR56" i="1" s="1"/>
  <c r="AM56" i="1"/>
  <c r="AI114" i="1"/>
  <c r="AN114" i="1" s="1"/>
  <c r="AO114" i="1" s="1"/>
  <c r="AP114" i="1" s="1"/>
  <c r="AM114" i="1"/>
  <c r="AI9" i="1"/>
  <c r="AN9" i="1" s="1"/>
  <c r="AO9" i="1" s="1"/>
  <c r="AP9" i="1" s="1"/>
  <c r="AQ9" i="1" s="1"/>
  <c r="AR9" i="1" s="1"/>
  <c r="AM9" i="1"/>
  <c r="AE121" i="1"/>
  <c r="AL121" i="1"/>
  <c r="AE12" i="1"/>
  <c r="AL12" i="1"/>
  <c r="AE53" i="1"/>
  <c r="AL53" i="1"/>
  <c r="AE49" i="1"/>
  <c r="AL49" i="1"/>
  <c r="AI113" i="1"/>
  <c r="AN113" i="1" s="1"/>
  <c r="AO113" i="1" s="1"/>
  <c r="AP113" i="1" s="1"/>
  <c r="AM113" i="1"/>
  <c r="AI43" i="1"/>
  <c r="AN43" i="1" s="1"/>
  <c r="AO43" i="1" s="1"/>
  <c r="AP43" i="1" s="1"/>
  <c r="AQ43" i="1" s="1"/>
  <c r="AR43" i="1" s="1"/>
  <c r="AM43" i="1"/>
  <c r="AI87" i="1"/>
  <c r="AM87" i="1"/>
  <c r="AI80" i="1"/>
  <c r="AN80" i="1" s="1"/>
  <c r="AO80" i="1" s="1"/>
  <c r="AP80" i="1" s="1"/>
  <c r="AM80" i="1"/>
  <c r="AI126" i="1"/>
  <c r="AM126" i="1"/>
  <c r="AE28" i="1"/>
  <c r="AL28" i="1"/>
  <c r="AI65" i="1"/>
  <c r="AN65" i="1" s="1"/>
  <c r="AO65" i="1" s="1"/>
  <c r="AP65" i="1" s="1"/>
  <c r="AQ65" i="1" s="1"/>
  <c r="AR65" i="1" s="1"/>
  <c r="AM65" i="1"/>
  <c r="AI36" i="1"/>
  <c r="AN36" i="1" s="1"/>
  <c r="AO36" i="1" s="1"/>
  <c r="AP36" i="1" s="1"/>
  <c r="AQ36" i="1" s="1"/>
  <c r="AR36" i="1" s="1"/>
  <c r="AM36" i="1"/>
  <c r="AI7" i="1"/>
  <c r="AN7" i="1" s="1"/>
  <c r="AO7" i="1" s="1"/>
  <c r="AP7" i="1" s="1"/>
  <c r="AQ7" i="1" s="1"/>
  <c r="AR7" i="1" s="1"/>
  <c r="AM7" i="1"/>
  <c r="AI118" i="1"/>
  <c r="AN118" i="1" s="1"/>
  <c r="AO118" i="1" s="1"/>
  <c r="AP118" i="1" s="1"/>
  <c r="AM118" i="1"/>
  <c r="AI110" i="1"/>
  <c r="AN110" i="1" s="1"/>
  <c r="AO110" i="1" s="1"/>
  <c r="AP110" i="1" s="1"/>
  <c r="AM110" i="1"/>
  <c r="AI77" i="1"/>
  <c r="AN77" i="1" s="1"/>
  <c r="AO77" i="1" s="1"/>
  <c r="AP77" i="1" s="1"/>
  <c r="AM77" i="1"/>
  <c r="AI52" i="1"/>
  <c r="AN52" i="1" s="1"/>
  <c r="AO52" i="1" s="1"/>
  <c r="AP52" i="1" s="1"/>
  <c r="AQ52" i="1" s="1"/>
  <c r="AR52" i="1" s="1"/>
  <c r="AM52" i="1"/>
  <c r="AI96" i="1"/>
  <c r="AN96" i="1" s="1"/>
  <c r="AO96" i="1" s="1"/>
  <c r="AP96" i="1" s="1"/>
  <c r="AM96" i="1"/>
  <c r="AE98" i="1"/>
  <c r="AL98" i="1"/>
  <c r="AE30" i="1"/>
  <c r="AL30" i="1"/>
  <c r="AE21" i="1"/>
  <c r="AL21" i="1"/>
  <c r="AE61" i="1"/>
  <c r="AL61" i="1"/>
  <c r="AI85" i="1"/>
  <c r="AN85" i="1" s="1"/>
  <c r="AO85" i="1" s="1"/>
  <c r="AP85" i="1" s="1"/>
  <c r="AM85" i="1"/>
  <c r="AI15" i="1"/>
  <c r="AM15" i="1"/>
  <c r="AI102" i="1"/>
  <c r="AN102" i="1" s="1"/>
  <c r="AO102" i="1" s="1"/>
  <c r="AP102" i="1" s="1"/>
  <c r="AM102" i="1"/>
  <c r="AP128" i="1"/>
  <c r="AI21" i="1" l="1"/>
  <c r="AN21" i="1" s="1"/>
  <c r="AO21" i="1" s="1"/>
  <c r="AP21" i="1" s="1"/>
  <c r="AQ21" i="1" s="1"/>
  <c r="AR21" i="1" s="1"/>
  <c r="AM21" i="1"/>
  <c r="AI121" i="1"/>
  <c r="AN121" i="1" s="1"/>
  <c r="AO121" i="1" s="1"/>
  <c r="AP121" i="1" s="1"/>
  <c r="AM121" i="1"/>
  <c r="AI119" i="1"/>
  <c r="AM119" i="1"/>
  <c r="AI86" i="1"/>
  <c r="AN86" i="1" s="1"/>
  <c r="AO86" i="1" s="1"/>
  <c r="AP86" i="1" s="1"/>
  <c r="AM86" i="1"/>
  <c r="AN15" i="1"/>
  <c r="AO15" i="1"/>
  <c r="AP15" i="1" s="1"/>
  <c r="AQ15" i="1" s="1"/>
  <c r="AR15" i="1" s="1"/>
  <c r="AI30" i="1"/>
  <c r="AN30" i="1" s="1"/>
  <c r="AO30" i="1" s="1"/>
  <c r="AP30" i="1" s="1"/>
  <c r="AQ30" i="1" s="1"/>
  <c r="AR30" i="1" s="1"/>
  <c r="AM30" i="1"/>
  <c r="AI49" i="1"/>
  <c r="AM49" i="1"/>
  <c r="AN95" i="1"/>
  <c r="AO95" i="1" s="1"/>
  <c r="AP95" i="1" s="1"/>
  <c r="AI37" i="1"/>
  <c r="AN37" i="1" s="1"/>
  <c r="AO37" i="1" s="1"/>
  <c r="AP37" i="1" s="1"/>
  <c r="AQ37" i="1" s="1"/>
  <c r="AR37" i="1" s="1"/>
  <c r="AM37" i="1"/>
  <c r="AI59" i="1"/>
  <c r="AM59" i="1"/>
  <c r="AI76" i="1"/>
  <c r="AN76" i="1" s="1"/>
  <c r="AO76" i="1" s="1"/>
  <c r="AP76" i="1" s="1"/>
  <c r="AQ76" i="1" s="1"/>
  <c r="AR76" i="1" s="1"/>
  <c r="AM76" i="1"/>
  <c r="AI94" i="1"/>
  <c r="AN94" i="1" s="1"/>
  <c r="AO94" i="1" s="1"/>
  <c r="AP94" i="1" s="1"/>
  <c r="AM94" i="1"/>
  <c r="AN19" i="1"/>
  <c r="AO19" i="1" s="1"/>
  <c r="AP19" i="1" s="1"/>
  <c r="AQ19" i="1" s="1"/>
  <c r="AR19" i="1" s="1"/>
  <c r="AI34" i="1"/>
  <c r="AN34" i="1" s="1"/>
  <c r="AO34" i="1" s="1"/>
  <c r="AP34" i="1" s="1"/>
  <c r="AQ34" i="1" s="1"/>
  <c r="AR34" i="1" s="1"/>
  <c r="AM34" i="1"/>
  <c r="AI83" i="1"/>
  <c r="AM83" i="1"/>
  <c r="AI97" i="1"/>
  <c r="AN97" i="1" s="1"/>
  <c r="AO97" i="1" s="1"/>
  <c r="AP97" i="1" s="1"/>
  <c r="AM97" i="1"/>
  <c r="AN79" i="1"/>
  <c r="AO79" i="1" s="1"/>
  <c r="AP79" i="1" s="1"/>
  <c r="AI10" i="1"/>
  <c r="AN10" i="1" s="1"/>
  <c r="AO10" i="1" s="1"/>
  <c r="AP10" i="1" s="1"/>
  <c r="AQ10" i="1" s="1"/>
  <c r="AR10" i="1" s="1"/>
  <c r="AM10" i="1"/>
  <c r="AN126" i="1"/>
  <c r="AO126" i="1" s="1"/>
  <c r="AP126" i="1" s="1"/>
  <c r="AN47" i="1"/>
  <c r="AO47" i="1" s="1"/>
  <c r="AP47" i="1" s="1"/>
  <c r="AQ47" i="1" s="1"/>
  <c r="AR47" i="1" s="1"/>
  <c r="AI66" i="1"/>
  <c r="AN66" i="1" s="1"/>
  <c r="AO66" i="1" s="1"/>
  <c r="AP66" i="1" s="1"/>
  <c r="AQ66" i="1" s="1"/>
  <c r="AR66" i="1" s="1"/>
  <c r="AM66" i="1"/>
  <c r="AI98" i="1"/>
  <c r="AN98" i="1" s="1"/>
  <c r="AO98" i="1" s="1"/>
  <c r="AP98" i="1" s="1"/>
  <c r="AM98" i="1"/>
  <c r="AI53" i="1"/>
  <c r="AN53" i="1" s="1"/>
  <c r="AO53" i="1" s="1"/>
  <c r="AP53" i="1" s="1"/>
  <c r="AQ53" i="1" s="1"/>
  <c r="AR53" i="1" s="1"/>
  <c r="AM53" i="1"/>
  <c r="AN31" i="1"/>
  <c r="AO31" i="1" s="1"/>
  <c r="AP31" i="1" s="1"/>
  <c r="AQ31" i="1" s="1"/>
  <c r="AR31" i="1" s="1"/>
  <c r="AI45" i="1"/>
  <c r="AN45" i="1" s="1"/>
  <c r="AO45" i="1" s="1"/>
  <c r="AP45" i="1" s="1"/>
  <c r="AQ45" i="1" s="1"/>
  <c r="AR45" i="1" s="1"/>
  <c r="AM45" i="1"/>
  <c r="AI16" i="1"/>
  <c r="AN16" i="1" s="1"/>
  <c r="AO16" i="1" s="1"/>
  <c r="AP16" i="1" s="1"/>
  <c r="AQ16" i="1" s="1"/>
  <c r="AR16" i="1" s="1"/>
  <c r="AM16" i="1"/>
  <c r="AI82" i="1"/>
  <c r="AN82" i="1" s="1"/>
  <c r="AO82" i="1" s="1"/>
  <c r="AP82" i="1" s="1"/>
  <c r="AM82" i="1"/>
  <c r="AI38" i="1"/>
  <c r="AM38" i="1"/>
  <c r="AI41" i="1"/>
  <c r="AN41" i="1" s="1"/>
  <c r="AO41" i="1" s="1"/>
  <c r="AP41" i="1" s="1"/>
  <c r="AQ41" i="1" s="1"/>
  <c r="AR41" i="1" s="1"/>
  <c r="AM41" i="1"/>
  <c r="AN17" i="1"/>
  <c r="AO17" i="1" s="1"/>
  <c r="AP17" i="1" s="1"/>
  <c r="AQ17" i="1" s="1"/>
  <c r="AR17" i="1" s="1"/>
  <c r="AI63" i="1"/>
  <c r="AN63" i="1" s="1"/>
  <c r="AO63" i="1" s="1"/>
  <c r="AP63" i="1" s="1"/>
  <c r="AQ63" i="1" s="1"/>
  <c r="AR63" i="1" s="1"/>
  <c r="AM63" i="1"/>
  <c r="AI92" i="1"/>
  <c r="AN92" i="1" s="1"/>
  <c r="AO92" i="1" s="1"/>
  <c r="AP92" i="1" s="1"/>
  <c r="AM92" i="1"/>
  <c r="AI107" i="1"/>
  <c r="AM107" i="1"/>
  <c r="AI78" i="1"/>
  <c r="AN78" i="1" s="1"/>
  <c r="AO78" i="1" s="1"/>
  <c r="AP78" i="1" s="1"/>
  <c r="AM78" i="1"/>
  <c r="AO57" i="1"/>
  <c r="AP57" i="1" s="1"/>
  <c r="AQ57" i="1" s="1"/>
  <c r="AR57" i="1" s="1"/>
  <c r="AN87" i="1"/>
  <c r="AO87" i="1" s="1"/>
  <c r="AP87" i="1" s="1"/>
  <c r="AI91" i="1"/>
  <c r="AM91" i="1"/>
  <c r="AI103" i="1"/>
  <c r="AN103" i="1" s="1"/>
  <c r="AO103" i="1" s="1"/>
  <c r="AP103" i="1" s="1"/>
  <c r="AM103" i="1"/>
  <c r="AN25" i="1"/>
  <c r="AO25" i="1" s="1"/>
  <c r="AP25" i="1" s="1"/>
  <c r="AQ25" i="1" s="1"/>
  <c r="AR25" i="1" s="1"/>
  <c r="AI26" i="1"/>
  <c r="AN26" i="1" s="1"/>
  <c r="AO26" i="1" s="1"/>
  <c r="AP26" i="1" s="1"/>
  <c r="AQ26" i="1" s="1"/>
  <c r="AR26" i="1" s="1"/>
  <c r="AM26" i="1"/>
  <c r="AI28" i="1"/>
  <c r="AN28" i="1" s="1"/>
  <c r="AO28" i="1" s="1"/>
  <c r="AP28" i="1" s="1"/>
  <c r="AQ28" i="1" s="1"/>
  <c r="AR28" i="1" s="1"/>
  <c r="AM28" i="1"/>
  <c r="AI12" i="1"/>
  <c r="AN12" i="1" s="1"/>
  <c r="AO12" i="1" s="1"/>
  <c r="AP12" i="1" s="1"/>
  <c r="AQ12" i="1" s="1"/>
  <c r="AR12" i="1" s="1"/>
  <c r="AM12" i="1"/>
  <c r="AI115" i="1"/>
  <c r="AN115" i="1" s="1"/>
  <c r="AO115" i="1" s="1"/>
  <c r="AP115" i="1" s="1"/>
  <c r="AM115" i="1"/>
  <c r="AI42" i="1"/>
  <c r="AN42" i="1" s="1"/>
  <c r="AO42" i="1" s="1"/>
  <c r="AP42" i="1" s="1"/>
  <c r="AQ42" i="1" s="1"/>
  <c r="AR42" i="1" s="1"/>
  <c r="AM42" i="1"/>
  <c r="AI58" i="1"/>
  <c r="AN58" i="1" s="1"/>
  <c r="AO58" i="1" s="1"/>
  <c r="AP58" i="1" s="1"/>
  <c r="AQ58" i="1" s="1"/>
  <c r="AR58" i="1" s="1"/>
  <c r="AM58" i="1"/>
  <c r="AI18" i="1"/>
  <c r="AN18" i="1" s="1"/>
  <c r="AO18" i="1" s="1"/>
  <c r="AP18" i="1" s="1"/>
  <c r="AQ18" i="1" s="1"/>
  <c r="AR18" i="1" s="1"/>
  <c r="AM18" i="1"/>
  <c r="AN55" i="1"/>
  <c r="AO55" i="1" s="1"/>
  <c r="AP55" i="1" s="1"/>
  <c r="AQ55" i="1" s="1"/>
  <c r="AR55" i="1" s="1"/>
  <c r="AI62" i="1"/>
  <c r="AN62" i="1" s="1"/>
  <c r="AO62" i="1" s="1"/>
  <c r="AP62" i="1" s="1"/>
  <c r="AQ62" i="1" s="1"/>
  <c r="AR62" i="1" s="1"/>
  <c r="AM62" i="1"/>
  <c r="AI32" i="1"/>
  <c r="AN32" i="1" s="1"/>
  <c r="AO32" i="1" s="1"/>
  <c r="AP32" i="1" s="1"/>
  <c r="AQ32" i="1" s="1"/>
  <c r="AR32" i="1" s="1"/>
  <c r="AM32" i="1"/>
  <c r="AN127" i="1"/>
  <c r="AO127" i="1" s="1"/>
  <c r="AP127" i="1" s="1"/>
  <c r="AI125" i="1"/>
  <c r="AM125" i="1"/>
  <c r="AI100" i="1"/>
  <c r="AN100" i="1" s="1"/>
  <c r="AO100" i="1" s="1"/>
  <c r="AP100" i="1" s="1"/>
  <c r="AM100" i="1"/>
  <c r="AI46" i="1"/>
  <c r="AM46" i="1"/>
  <c r="AI84" i="1"/>
  <c r="AN84" i="1" s="1"/>
  <c r="AO84" i="1" s="1"/>
  <c r="AP84" i="1" s="1"/>
  <c r="AM84" i="1"/>
  <c r="AN89" i="1"/>
  <c r="AO89" i="1" s="1"/>
  <c r="AP89" i="1" s="1"/>
  <c r="AI61" i="1"/>
  <c r="AN61" i="1" s="1"/>
  <c r="AO61" i="1" s="1"/>
  <c r="AP61" i="1" s="1"/>
  <c r="AQ61" i="1" s="1"/>
  <c r="AR61" i="1" s="1"/>
  <c r="AM61" i="1"/>
  <c r="AQ75" i="1"/>
  <c r="AR75" i="1" s="1"/>
  <c r="AN46" i="1" l="1"/>
  <c r="AO46" i="1"/>
  <c r="AP46" i="1" s="1"/>
  <c r="AQ46" i="1" s="1"/>
  <c r="AR46" i="1" s="1"/>
  <c r="AN91" i="1"/>
  <c r="AO91" i="1" s="1"/>
  <c r="AP91" i="1" s="1"/>
  <c r="AN38" i="1"/>
  <c r="AO38" i="1" s="1"/>
  <c r="AP38" i="1" s="1"/>
  <c r="AQ38" i="1" s="1"/>
  <c r="AR38" i="1" s="1"/>
  <c r="AN83" i="1"/>
  <c r="AO83" i="1"/>
  <c r="AP83" i="1" s="1"/>
  <c r="AN49" i="1"/>
  <c r="AO49" i="1"/>
  <c r="AP49" i="1" s="1"/>
  <c r="AQ49" i="1" s="1"/>
  <c r="AR49" i="1" s="1"/>
  <c r="AN119" i="1"/>
  <c r="AO119" i="1"/>
  <c r="AP119" i="1" s="1"/>
  <c r="AN125" i="1"/>
  <c r="AO125" i="1"/>
  <c r="AP125" i="1" s="1"/>
  <c r="AN59" i="1"/>
  <c r="AO59" i="1"/>
  <c r="AP59" i="1" s="1"/>
  <c r="AQ59" i="1" s="1"/>
  <c r="AR59" i="1" s="1"/>
  <c r="AN107" i="1"/>
  <c r="AO107" i="1"/>
  <c r="AP107" i="1" s="1"/>
  <c r="AQ78" i="1"/>
  <c r="AR78" i="1" s="1"/>
  <c r="AQ79" i="1"/>
  <c r="AR79" i="1" s="1"/>
  <c r="AQ74" i="1"/>
  <c r="AR74" i="1" s="1"/>
  <c r="AQ81" i="1" l="1"/>
  <c r="AR81" i="1" s="1"/>
  <c r="AQ77" i="1"/>
  <c r="AR77" i="1" s="1"/>
  <c r="AQ82" i="1"/>
  <c r="AR82" i="1" s="1"/>
  <c r="AQ84" i="1" l="1"/>
  <c r="AR84" i="1" s="1"/>
  <c r="AQ85" i="1"/>
  <c r="AR85" i="1" s="1"/>
  <c r="AQ80" i="1"/>
  <c r="AR80" i="1" s="1"/>
  <c r="AQ83" i="1" l="1"/>
  <c r="AR83" i="1" s="1"/>
  <c r="AQ87" i="1"/>
  <c r="AR87" i="1" s="1"/>
  <c r="AQ91" i="1" l="1"/>
  <c r="AR91" i="1" s="1"/>
  <c r="AQ90" i="1"/>
  <c r="AR90" i="1" s="1"/>
  <c r="AQ86" i="1"/>
  <c r="AR86" i="1" s="1"/>
  <c r="AQ89" i="1" l="1"/>
  <c r="AR89" i="1" s="1"/>
  <c r="AQ93" i="1"/>
  <c r="AR93" i="1" s="1"/>
  <c r="AQ94" i="1"/>
  <c r="AR94" i="1" s="1"/>
  <c r="AQ92" i="1" l="1"/>
  <c r="AR92" i="1" s="1"/>
  <c r="AQ97" i="1"/>
  <c r="AR97" i="1" s="1"/>
  <c r="AQ96" i="1"/>
  <c r="AR96" i="1" s="1"/>
  <c r="AQ100" i="1" l="1"/>
  <c r="AR100" i="1" s="1"/>
  <c r="AQ95" i="1"/>
  <c r="AR95" i="1" s="1"/>
  <c r="AQ103" i="1" l="1"/>
  <c r="AR103" i="1" s="1"/>
  <c r="AQ102" i="1"/>
  <c r="AR102" i="1" s="1"/>
  <c r="AQ98" i="1"/>
  <c r="AR98" i="1" s="1"/>
  <c r="AQ101" i="1" l="1"/>
  <c r="AR101" i="1" s="1"/>
  <c r="AQ109" i="1" l="1"/>
  <c r="AR109" i="1" s="1"/>
  <c r="AQ108" i="1"/>
  <c r="AR108" i="1" s="1"/>
  <c r="AQ104" i="1"/>
  <c r="AR104" i="1" s="1"/>
  <c r="AQ107" i="1" l="1"/>
  <c r="AR107" i="1" s="1"/>
  <c r="AQ111" i="1"/>
  <c r="AR111" i="1" s="1"/>
  <c r="AQ110" i="1" l="1"/>
  <c r="AR110" i="1" s="1"/>
  <c r="AQ115" i="1"/>
  <c r="AR115" i="1" s="1"/>
  <c r="AQ114" i="1"/>
  <c r="AR114" i="1" s="1"/>
  <c r="AQ117" i="1" l="1"/>
  <c r="AR117" i="1" s="1"/>
  <c r="AQ113" i="1"/>
  <c r="AR113" i="1" s="1"/>
  <c r="AQ118" i="1"/>
  <c r="AR118" i="1" s="1"/>
  <c r="AQ116" i="1" l="1"/>
  <c r="AR116" i="1" s="1"/>
  <c r="AQ120" i="1"/>
  <c r="AR120" i="1" s="1"/>
  <c r="AQ121" i="1"/>
  <c r="AR121" i="1" s="1"/>
  <c r="AQ119" i="1" l="1"/>
  <c r="AR119" i="1" s="1"/>
  <c r="AQ124" i="1"/>
  <c r="AR124" i="1" s="1"/>
  <c r="AQ127" i="1"/>
  <c r="AR127" i="1" s="1"/>
  <c r="AQ126" i="1"/>
  <c r="AR126" i="1" s="1"/>
  <c r="AQ125" i="1" l="1"/>
  <c r="AR125" i="1" s="1"/>
  <c r="AQ128" i="1"/>
  <c r="AR128" i="1" l="1"/>
  <c r="AJ128" i="1"/>
  <c r="AR217" i="1" l="1"/>
</calcChain>
</file>

<file path=xl/sharedStrings.xml><?xml version="1.0" encoding="utf-8"?>
<sst xmlns="http://schemas.openxmlformats.org/spreadsheetml/2006/main" count="462" uniqueCount="243">
  <si>
    <t>ROL</t>
  </si>
  <si>
    <t>HONORARIOS 2022</t>
  </si>
  <si>
    <t>#MESES ESTIMADOS</t>
  </si>
  <si>
    <t>VALOR TOTAL AÑO</t>
  </si>
  <si>
    <t>HACIENDA 2022</t>
  </si>
  <si>
    <t>INVERSIÓN FUTIC RESOLUCIÓN 2022</t>
  </si>
  <si>
    <t>PROYECTOS ESPECIALES RESOLUCION FUTIC 2022</t>
  </si>
  <si>
    <t>$ -</t>
  </si>
  <si>
    <t>CULTURA CIUDADANIA Y EDUCACIÓN - CCE/EUREKA</t>
  </si>
  <si>
    <t>CULTURA, CIUDADANIA Y EDUCACIÓN - EQUIPO DISEÑO Y SEGUIMIENTO</t>
  </si>
  <si>
    <t>ASISTENTE ADMINISTRATIVA CCE + EUREKA</t>
  </si>
  <si>
    <t>RECURSOS Y ÁREAS TRANSVERSALES DE LA PRODUCCIÓN</t>
  </si>
  <si>
    <t>APOYO DIRECCIÓN OPERATIVA</t>
  </si>
  <si>
    <t>ASISTENTE ADMINISTRATIVO DIRECCIÓN OPERATIVA</t>
  </si>
  <si>
    <t>COORDINACIÓN DE PRODUCCIÓN</t>
  </si>
  <si>
    <t>APOYO ADMINISTRATIVO COORDINACIÓN</t>
  </si>
  <si>
    <t>APOYO ADMINISTRATIVO LOGÍSTICA</t>
  </si>
  <si>
    <t>DEFENSOR DE LAS AUDIENCIAS</t>
  </si>
  <si>
    <t>EDITOR PRODUCCION GENERAL</t>
  </si>
  <si>
    <t>AUTOPROMOCIONES</t>
  </si>
  <si>
    <t>COPY CREATIVO 1</t>
  </si>
  <si>
    <t>COPY CREATIVO 2</t>
  </si>
  <si>
    <t>EDITOR 1</t>
  </si>
  <si>
    <t>EDITOR 2</t>
  </si>
  <si>
    <t>EDITOR 3</t>
  </si>
  <si>
    <t>GRAFICADOR 1</t>
  </si>
  <si>
    <t>GRAFICADOR 2</t>
  </si>
  <si>
    <t>GRAFICADOR 3</t>
  </si>
  <si>
    <t>EDITOR EUREKA</t>
  </si>
  <si>
    <t>LOGISTICA</t>
  </si>
  <si>
    <t>APOYO LOGÍSTICO RECURSOS TECNICOS</t>
  </si>
  <si>
    <t>APOYO LOGISTICO TRANSPORTE</t>
  </si>
  <si>
    <t>FOTOGRAFÍA E ILUMINACIÓN</t>
  </si>
  <si>
    <t>DIRECTOR DE FOTOGRAFIA</t>
  </si>
  <si>
    <t>LUMINOTÉCNICO 1</t>
  </si>
  <si>
    <t>LUMINOTÉCNICO 2</t>
  </si>
  <si>
    <t>ASISTENTE DE LUCES 1</t>
  </si>
  <si>
    <t>ASISTENTE DE LUCES 2</t>
  </si>
  <si>
    <t>DIGITAL</t>
  </si>
  <si>
    <t>PRODUCTOR DE CAMPO</t>
  </si>
  <si>
    <t>REALIZADOR SENIOR</t>
  </si>
  <si>
    <t>REALIZADOR JUNIOR</t>
  </si>
  <si>
    <t>MOTIONS GRAPHICS</t>
  </si>
  <si>
    <t>SUBEDITORA DE CONTENIDOS</t>
  </si>
  <si>
    <t>PERIODISTA SENIOR</t>
  </si>
  <si>
    <t>PERIODISTA JUNIOR</t>
  </si>
  <si>
    <t>COMMUNITY MANAGER 1</t>
  </si>
  <si>
    <t>COMMUNITY MANAGER 2</t>
  </si>
  <si>
    <t>REALIZADOR EDITOR DIGITAL EUREKA</t>
  </si>
  <si>
    <t>PROYECTOS PERIODÍSTICOS</t>
  </si>
  <si>
    <t>MASTER DE PRODUCCIÓN 1</t>
  </si>
  <si>
    <t>DIRECTOR DE CAMARA 1</t>
  </si>
  <si>
    <t>CAMARAGRAFO DE ESTUDIO 1</t>
  </si>
  <si>
    <t>CAMARAGRAFO DE ESTUDIO 2</t>
  </si>
  <si>
    <t>CAMAROGRAFO DE GRUA</t>
  </si>
  <si>
    <t>OPERADORES DE SONIDO</t>
  </si>
  <si>
    <t>ASISTENTE DE SONIDO</t>
  </si>
  <si>
    <t>OPERADOR DE VIDEO</t>
  </si>
  <si>
    <t>OPERADOR DE VTR 1</t>
  </si>
  <si>
    <t>GENERADOR DE CARACTERES</t>
  </si>
  <si>
    <t>OPERADOR DE TELEPRONTER</t>
  </si>
  <si>
    <t>ASISTENTE DE ESTUDIO 1</t>
  </si>
  <si>
    <t>ASISTENTE DE ESTUDIO 2</t>
  </si>
  <si>
    <t>TRANSMISIÓN DE SEÑAL</t>
  </si>
  <si>
    <t>OPERADOR EQUIPOS DE TRANSMSIÓN 1</t>
  </si>
  <si>
    <t>OPERADOR EQUIPOS DE TRANSMSIÓN 2</t>
  </si>
  <si>
    <t>OPERADOR EQUIPOS DE TRANSMSIÓN 3</t>
  </si>
  <si>
    <t>ARTE</t>
  </si>
  <si>
    <t>MAQUILLADOR 1</t>
  </si>
  <si>
    <t>TRANSMISIONES</t>
  </si>
  <si>
    <t>UNIDAD MÓVIL 1</t>
  </si>
  <si>
    <t>DIRECTOR DE CAMARAS MOVIL</t>
  </si>
  <si>
    <t>CAMAROGRAFO 1</t>
  </si>
  <si>
    <t>CAMAROGRAFO 2</t>
  </si>
  <si>
    <t>CAMAROGRAFO 3</t>
  </si>
  <si>
    <t>CAMAROGRAFO 4</t>
  </si>
  <si>
    <t>CAMAROGRAFO - OPERADOR GRUA</t>
  </si>
  <si>
    <t>ASISTENTE GENERAL 1</t>
  </si>
  <si>
    <t>ASISTENTE GENERAL 2</t>
  </si>
  <si>
    <t>ASISTENTE GENERAL 3</t>
  </si>
  <si>
    <t>ASISTENTE GENERAL 4</t>
  </si>
  <si>
    <t>ASISTENTE GENERAL 5</t>
  </si>
  <si>
    <t>OPERADOR DE SONIDO</t>
  </si>
  <si>
    <t>ASISTENTE DE SONIDO 1</t>
  </si>
  <si>
    <t>GENERADOR DE CARACTERES 1</t>
  </si>
  <si>
    <t>CONDUCTOR MOVIL 1</t>
  </si>
  <si>
    <t>UNIDAD MOVIL 2</t>
  </si>
  <si>
    <t>CAMAROGRAFO 5</t>
  </si>
  <si>
    <t>CAMAROGRAFO 6</t>
  </si>
  <si>
    <t>CAMAROGRAFO 7</t>
  </si>
  <si>
    <t>ASISTENTE GENERAL 6</t>
  </si>
  <si>
    <t>OPERADOR DE VTR</t>
  </si>
  <si>
    <t>CONDUCTOR MOVIL</t>
  </si>
  <si>
    <t>PRODUCCIÓN TRANSMISIONES</t>
  </si>
  <si>
    <t>PRODUCTOR EVENTOS 1 (movil 1)</t>
  </si>
  <si>
    <t>PRODUCTOR EVENTOS 2 (movil 2)</t>
  </si>
  <si>
    <t>ASISTENTE DE PRODUCCIÓN 1</t>
  </si>
  <si>
    <t>ASISTENTE DE PRODUCCIÓN 2</t>
  </si>
  <si>
    <t>NARRADOR DEPORTIVO</t>
  </si>
  <si>
    <t>PROGRAMACIÓN</t>
  </si>
  <si>
    <t>LENGUAJE DE INCLUSIÓN</t>
  </si>
  <si>
    <t>APOYO A LA COORDINACION CLOSED CAPTION 1</t>
  </si>
  <si>
    <t>OPERADOR CLOSED CAPTION 2</t>
  </si>
  <si>
    <t>OPERADOR CLOSED CAPTION 3</t>
  </si>
  <si>
    <t>OPERADOR CLOSED CAPTION 4</t>
  </si>
  <si>
    <t>OPERADOR CLOSED CAPTION 5</t>
  </si>
  <si>
    <t>TRÁFICO Y AUDIENCIAS</t>
  </si>
  <si>
    <t>APOYO A LA GESTIÓN</t>
  </si>
  <si>
    <t>APOYO A DISEÑO DE PARRILLA</t>
  </si>
  <si>
    <t>TRAFICO 1</t>
  </si>
  <si>
    <t>TRAFICO 2</t>
  </si>
  <si>
    <t>TRAFICO 3</t>
  </si>
  <si>
    <t>TRAFICO 4</t>
  </si>
  <si>
    <t>ADMINISTRACIÓN DE INFORMACIÓN</t>
  </si>
  <si>
    <t>RECUPERACION DE ARCHIVO DE LA MEMORIA</t>
  </si>
  <si>
    <t>GESTIÓN DE INFORMACIÓN EUREKA</t>
  </si>
  <si>
    <t>RECURSOS TECNOLOGICOS</t>
  </si>
  <si>
    <t>INGENIERIA</t>
  </si>
  <si>
    <t>INGENIERO DE APOYO</t>
  </si>
  <si>
    <t>APOYO ADMINISTRATIVO</t>
  </si>
  <si>
    <t>TECNICO DE AUDIOVISUALES 1</t>
  </si>
  <si>
    <t>TECNICO DE AUDIOVISUALES 2</t>
  </si>
  <si>
    <t>TECNICO DE LABORATORIO</t>
  </si>
  <si>
    <t>DIAS</t>
  </si>
  <si>
    <t>SALARIO 2021</t>
  </si>
  <si>
    <t>Auxilio de alimentación</t>
  </si>
  <si>
    <t>auxilio de transporte por los dias</t>
  </si>
  <si>
    <t>SALARIO DEVENGADO temporal</t>
  </si>
  <si>
    <t>TOTAL DEVENGADO</t>
  </si>
  <si>
    <t>RETE FUENTE</t>
  </si>
  <si>
    <t>FONDO DE SOLIDARIDAD</t>
  </si>
  <si>
    <t>TOTAL DEDUCIDO</t>
  </si>
  <si>
    <t>TOTAL A PAGAR AL EMPLEADO</t>
  </si>
  <si>
    <t xml:space="preserve">ARL          (1.044%) </t>
  </si>
  <si>
    <t>CAJA AÑO          (4,17%)</t>
  </si>
  <si>
    <t>ICBF  AÑO      (3%)</t>
  </si>
  <si>
    <t>SENA</t>
  </si>
  <si>
    <t>TOTAL SEGURIDAD SOCIAL EMPLEADOR</t>
  </si>
  <si>
    <t>PRIMA DE SERVICIOS</t>
  </si>
  <si>
    <t>VACACIONES</t>
  </si>
  <si>
    <t>CESANTIAS</t>
  </si>
  <si>
    <t>INT/CESANTIAS</t>
  </si>
  <si>
    <t xml:space="preserve">TOTAL PRESTACIONES </t>
  </si>
  <si>
    <t>COSTO MENSUAL DEL CARGO PARA EMPRESA</t>
  </si>
  <si>
    <t>HONORARIOS</t>
  </si>
  <si>
    <t>Honorios sin SS</t>
  </si>
  <si>
    <t>SALUD   4% Empleado</t>
  </si>
  <si>
    <t>PENSION 4% Empleado</t>
  </si>
  <si>
    <t>SALUD 8,5% Empresa</t>
  </si>
  <si>
    <t>PENSIÓN 12% Empresa</t>
  </si>
  <si>
    <t>ARL</t>
  </si>
  <si>
    <t>&gt;=4 A &lt; 16</t>
  </si>
  <si>
    <t>&gt;=16  a 17</t>
  </si>
  <si>
    <t>DE 17 A 18</t>
  </si>
  <si>
    <t>DE 18 A 19</t>
  </si>
  <si>
    <t xml:space="preserve">DE 19 A 20 </t>
  </si>
  <si>
    <t>SUPERIORES A 20</t>
  </si>
  <si>
    <t>VALOR TOTAL DEVENGADO 11 MESES</t>
  </si>
  <si>
    <t>VALOR TOTAL SS EMPLEADOR 11 MESES</t>
  </si>
  <si>
    <t>VALOR TOTAL PRESTACIONES 11 MESES</t>
  </si>
  <si>
    <t>VALOR DE ADMINISTRACION 11 MESES</t>
  </si>
  <si>
    <t>VALOR ADMON 1 MES</t>
  </si>
  <si>
    <t>TOTAL VALOR CARGO + ADMON</t>
  </si>
  <si>
    <t>IVA</t>
  </si>
  <si>
    <t>TOTAL COSTO CARGO</t>
  </si>
  <si>
    <t>PROYECTOS ESTRATEGICOS</t>
  </si>
  <si>
    <t>Estebán triviño</t>
  </si>
  <si>
    <t>otro</t>
  </si>
  <si>
    <t>SECRETARIA GENERAL</t>
  </si>
  <si>
    <t>Milton Rojas</t>
  </si>
  <si>
    <t>Sonia Hincapie</t>
  </si>
  <si>
    <t>Martha Suárez</t>
  </si>
  <si>
    <t xml:space="preserve">Mauricio Gómez </t>
  </si>
  <si>
    <t>EUREKA</t>
  </si>
  <si>
    <t>Jeimy Rivera</t>
  </si>
  <si>
    <t>Karen Parra</t>
  </si>
  <si>
    <t>Editor</t>
  </si>
  <si>
    <t>maría fernanda Moreno</t>
  </si>
  <si>
    <t xml:space="preserve">Horts </t>
  </si>
  <si>
    <t>horas extras</t>
  </si>
  <si>
    <t>Imprevistos</t>
  </si>
  <si>
    <t>APOYO ADMINISTRATIVO PROYECTOS FUTIC</t>
  </si>
  <si>
    <t>APOYO ADMINISTRATIVO PQR, INVENTARIOS Y SECOP</t>
  </si>
  <si>
    <t>GESTIÓN ARCHIVO COORDINACIÓN DE PRODUCCIÓN</t>
  </si>
  <si>
    <t xml:space="preserve">LOGISTICA </t>
  </si>
  <si>
    <t>APOYO LOGÍSTICO RECURSOS TECNICOS 2</t>
  </si>
  <si>
    <t>LUMINOTÉCNICO 3</t>
  </si>
  <si>
    <t>ASISTENTE DE LUCES 3</t>
  </si>
  <si>
    <t>MESA CAPITAL - FRANJA DE OPINIÓN</t>
  </si>
  <si>
    <t>DIRECTORA 1</t>
  </si>
  <si>
    <t>DIRECTORA 2</t>
  </si>
  <si>
    <t>DIRECTOR 3</t>
  </si>
  <si>
    <t>DIRECTORA 4</t>
  </si>
  <si>
    <t>PRODUCTOR GENERAL</t>
  </si>
  <si>
    <t>PRODUCTOR ASISTENTE</t>
  </si>
  <si>
    <t>PRODUCTOR AUXILIAR</t>
  </si>
  <si>
    <t>INVESTIGADOR 1</t>
  </si>
  <si>
    <t>INVESTIGADOR 2</t>
  </si>
  <si>
    <t>INVESTIGADOR 3</t>
  </si>
  <si>
    <t>EDITOR WEB</t>
  </si>
  <si>
    <t>POSTPRODUCCIÓN MESA CAPITAL</t>
  </si>
  <si>
    <t xml:space="preserve">EDITOR  1 </t>
  </si>
  <si>
    <t>EDITOR  2</t>
  </si>
  <si>
    <t xml:space="preserve">GRAFICADOR 1 </t>
  </si>
  <si>
    <t>NOTICIAS CAPITAL</t>
  </si>
  <si>
    <t>PRESENTADOR - JEFE DE REDACCIÓN</t>
  </si>
  <si>
    <t>PRESENTADOR - PERIODISTA</t>
  </si>
  <si>
    <t>PRODUCTOR DE EMISIÓN</t>
  </si>
  <si>
    <t>PRODUCTOR DE INVITADOS</t>
  </si>
  <si>
    <t>ASISTENTE DE PRODUCCIÓN</t>
  </si>
  <si>
    <t>PERIODISTA SENIOR 1</t>
  </si>
  <si>
    <t>PERIODISTA SENIOR 2</t>
  </si>
  <si>
    <t>PERIODISTA SENIOR 3</t>
  </si>
  <si>
    <t>DIRECTORA DE DEPORTES</t>
  </si>
  <si>
    <t xml:space="preserve">PERIODISTA DEPORTES </t>
  </si>
  <si>
    <t>CORRESPONSAL 1</t>
  </si>
  <si>
    <t>CORRESPONSAL 2</t>
  </si>
  <si>
    <t>POSTPRODUCCIÓN  Y CÁMARAS NOTICIAS CAPITAL</t>
  </si>
  <si>
    <t>CÁMARA 1</t>
  </si>
  <si>
    <t>CÁMARA 2</t>
  </si>
  <si>
    <t>CÁMARA 3</t>
  </si>
  <si>
    <t>EDITOR  3</t>
  </si>
  <si>
    <t>EDITOR 4</t>
  </si>
  <si>
    <t xml:space="preserve">GRÁFICO </t>
  </si>
  <si>
    <t>MASTER DE PRODUCCIÓN 2</t>
  </si>
  <si>
    <t xml:space="preserve">DIRECTOR DE CAMARA 1 </t>
  </si>
  <si>
    <t xml:space="preserve">CAMAROGRAFO DE GRUA </t>
  </si>
  <si>
    <t xml:space="preserve">OPERADORES DE AUDIO </t>
  </si>
  <si>
    <t>ASISTENTE DE AUDIO</t>
  </si>
  <si>
    <t xml:space="preserve">OPERADOR DE VIDEO </t>
  </si>
  <si>
    <t xml:space="preserve">OPERADOR DE VTR </t>
  </si>
  <si>
    <t xml:space="preserve">GENERADOR DE CARACTERES </t>
  </si>
  <si>
    <t>OPERADOR EQUIPOS DE TRANSMSIÓN 4</t>
  </si>
  <si>
    <t>OPERADOR EQUIPOS DE TRANSMSIÓN 5</t>
  </si>
  <si>
    <t>MAQUILLAJE</t>
  </si>
  <si>
    <t>TRÁFICO, PARRILLA Y AUDIENCIAS</t>
  </si>
  <si>
    <t>APOYO ADMINISTRATIVO PROGRAMACIÓN</t>
  </si>
  <si>
    <t>JEFE TECNICO UNIDAD MOVIL 1</t>
  </si>
  <si>
    <t>JEFE TECNICO UNIDAD MOVIL 2</t>
  </si>
  <si>
    <t xml:space="preserve"> </t>
  </si>
  <si>
    <t xml:space="preserve">PRENSA Y COMUNICACIONES </t>
  </si>
  <si>
    <t>DISEÑADORA</t>
  </si>
  <si>
    <t xml:space="preserve">JEFE DE PRENSA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</si>
</sst>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"/>
    <numFmt numFmtId="165" formatCode="0.00000%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D6E3BC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Tahoma"/>
      <family val="2"/>
    </font>
    <font>
      <sz val="10"/>
      <name val="Tahoma"/>
      <family val="2"/>
    </font>
    <font>
      <sz val="11"/>
      <color rgb="FFFF0000"/>
      <name val="Century Gothic"/>
      <family val="2"/>
    </font>
    <font>
      <sz val="10"/>
      <color rgb="FFFF0000"/>
      <name val="Tahoma"/>
      <family val="2"/>
    </font>
    <font>
      <sz val="10"/>
      <color rgb="FFFF0000"/>
      <name val="Calibri"/>
      <family val="2"/>
      <scheme val="minor"/>
    </font>
    <font>
      <sz val="11"/>
      <color rgb="FF000000"/>
      <name val="Calibri"/>
    </font>
    <font>
      <b/>
      <sz val="11"/>
      <color rgb="FFD6E3BC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</font>
    <font>
      <sz val="11"/>
      <color rgb="FF3C404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05867"/>
        <bgColor indexed="64"/>
      </patternFill>
    </fill>
    <fill>
      <patternFill patternType="solid">
        <fgColor rgb="FF134F5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rgb="FF205867"/>
        <bgColor rgb="FF205867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7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wrapText="1"/>
    </xf>
    <xf numFmtId="6" fontId="3" fillId="8" borderId="2" xfId="0" applyNumberFormat="1" applyFont="1" applyFill="1" applyBorder="1" applyAlignment="1">
      <alignment horizontal="right" wrapText="1"/>
    </xf>
    <xf numFmtId="0" fontId="3" fillId="8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6" fontId="3" fillId="3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6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right" vertical="center" wrapText="1"/>
    </xf>
    <xf numFmtId="0" fontId="3" fillId="8" borderId="2" xfId="0" applyFont="1" applyFill="1" applyBorder="1" applyAlignment="1">
      <alignment horizontal="center" wrapText="1"/>
    </xf>
    <xf numFmtId="6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right" vertical="center" wrapText="1"/>
    </xf>
    <xf numFmtId="6" fontId="4" fillId="3" borderId="2" xfId="0" applyNumberFormat="1" applyFont="1" applyFill="1" applyBorder="1" applyAlignment="1">
      <alignment horizontal="right" vertical="center" wrapText="1"/>
    </xf>
    <xf numFmtId="6" fontId="3" fillId="3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6" fontId="3" fillId="3" borderId="2" xfId="0" applyNumberFormat="1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6" fontId="4" fillId="3" borderId="2" xfId="0" applyNumberFormat="1" applyFont="1" applyFill="1" applyBorder="1" applyAlignment="1">
      <alignment horizontal="right" wrapText="1"/>
    </xf>
    <xf numFmtId="6" fontId="3" fillId="10" borderId="2" xfId="0" applyNumberFormat="1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1" fillId="8" borderId="2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164" fontId="2" fillId="0" borderId="2" xfId="0" applyNumberFormat="1" applyFont="1" applyBorder="1"/>
    <xf numFmtId="0" fontId="8" fillId="13" borderId="0" xfId="0" applyFont="1" applyFill="1" applyAlignment="1">
      <alignment wrapText="1"/>
    </xf>
    <xf numFmtId="0" fontId="9" fillId="11" borderId="4" xfId="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3" fontId="10" fillId="0" borderId="6" xfId="0" applyNumberFormat="1" applyFont="1" applyBorder="1"/>
    <xf numFmtId="0" fontId="10" fillId="0" borderId="7" xfId="0" applyFont="1" applyBorder="1" applyAlignment="1">
      <alignment horizontal="center"/>
    </xf>
    <xf numFmtId="3" fontId="10" fillId="0" borderId="8" xfId="0" applyNumberFormat="1" applyFont="1" applyBorder="1"/>
    <xf numFmtId="0" fontId="10" fillId="0" borderId="9" xfId="0" applyFont="1" applyBorder="1" applyAlignment="1">
      <alignment horizontal="center"/>
    </xf>
    <xf numFmtId="3" fontId="10" fillId="0" borderId="10" xfId="0" applyNumberFormat="1" applyFont="1" applyBorder="1"/>
    <xf numFmtId="0" fontId="0" fillId="15" borderId="0" xfId="0" applyFont="1" applyFill="1" applyAlignment="1">
      <alignment horizontal="center"/>
    </xf>
    <xf numFmtId="0" fontId="0" fillId="15" borderId="0" xfId="0" applyFont="1" applyFill="1" applyAlignment="1"/>
    <xf numFmtId="0" fontId="0" fillId="15" borderId="2" xfId="0" applyFont="1" applyFill="1" applyBorder="1" applyAlignment="1">
      <alignment horizontal="center"/>
    </xf>
    <xf numFmtId="165" fontId="0" fillId="15" borderId="2" xfId="0" applyNumberFormat="1" applyFont="1" applyFill="1" applyBorder="1" applyAlignment="1"/>
    <xf numFmtId="44" fontId="8" fillId="12" borderId="11" xfId="1" applyFont="1" applyFill="1" applyBorder="1" applyAlignment="1">
      <alignment horizontal="center" vertical="center" wrapText="1"/>
    </xf>
    <xf numFmtId="164" fontId="12" fillId="0" borderId="2" xfId="0" applyNumberFormat="1" applyFont="1" applyBorder="1"/>
    <xf numFmtId="164" fontId="2" fillId="14" borderId="2" xfId="0" applyNumberFormat="1" applyFont="1" applyFill="1" applyBorder="1"/>
    <xf numFmtId="0" fontId="2" fillId="16" borderId="0" xfId="0" applyFont="1" applyFill="1"/>
    <xf numFmtId="0" fontId="12" fillId="16" borderId="0" xfId="0" applyFont="1" applyFill="1"/>
    <xf numFmtId="3" fontId="2" fillId="0" borderId="1" xfId="0" applyNumberFormat="1" applyFont="1" applyBorder="1" applyAlignment="1">
      <alignment wrapText="1"/>
    </xf>
    <xf numFmtId="43" fontId="2" fillId="0" borderId="1" xfId="3" applyFont="1" applyBorder="1" applyAlignment="1">
      <alignment wrapText="1"/>
    </xf>
    <xf numFmtId="10" fontId="2" fillId="0" borderId="1" xfId="4" applyNumberFormat="1" applyFont="1" applyBorder="1" applyAlignment="1">
      <alignment wrapText="1"/>
    </xf>
    <xf numFmtId="0" fontId="2" fillId="15" borderId="0" xfId="0" applyFont="1" applyFill="1"/>
    <xf numFmtId="164" fontId="2" fillId="15" borderId="2" xfId="0" applyNumberFormat="1" applyFont="1" applyFill="1" applyBorder="1"/>
    <xf numFmtId="0" fontId="9" fillId="17" borderId="4" xfId="2" applyFont="1" applyFill="1" applyBorder="1" applyAlignment="1">
      <alignment horizontal="center" vertical="center" wrapText="1"/>
    </xf>
    <xf numFmtId="0" fontId="9" fillId="18" borderId="4" xfId="2" applyFont="1" applyFill="1" applyBorder="1" applyAlignment="1">
      <alignment horizontal="center" vertical="center" wrapText="1"/>
    </xf>
    <xf numFmtId="0" fontId="12" fillId="15" borderId="0" xfId="0" applyFont="1" applyFill="1"/>
    <xf numFmtId="164" fontId="12" fillId="15" borderId="2" xfId="0" applyNumberFormat="1" applyFont="1" applyFill="1" applyBorder="1"/>
    <xf numFmtId="0" fontId="9" fillId="19" borderId="4" xfId="2" applyFont="1" applyFill="1" applyBorder="1" applyAlignment="1">
      <alignment horizontal="center" vertical="center" wrapText="1"/>
    </xf>
    <xf numFmtId="0" fontId="11" fillId="19" borderId="4" xfId="2" applyFont="1" applyFill="1" applyBorder="1" applyAlignment="1">
      <alignment horizontal="center" vertical="center" wrapText="1"/>
    </xf>
    <xf numFmtId="0" fontId="9" fillId="20" borderId="4" xfId="2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9" fontId="3" fillId="2" borderId="2" xfId="4" applyFont="1" applyFill="1" applyBorder="1" applyAlignment="1">
      <alignment vertical="center" wrapText="1"/>
    </xf>
    <xf numFmtId="0" fontId="13" fillId="0" borderId="2" xfId="0" applyFont="1" applyBorder="1" applyAlignment="1"/>
    <xf numFmtId="0" fontId="2" fillId="7" borderId="0" xfId="0" applyFont="1" applyFill="1" applyBorder="1" applyAlignment="1">
      <alignment vertical="center" wrapText="1"/>
    </xf>
    <xf numFmtId="164" fontId="2" fillId="15" borderId="0" xfId="0" applyNumberFormat="1" applyFont="1" applyFill="1" applyBorder="1"/>
    <xf numFmtId="164" fontId="2" fillId="0" borderId="0" xfId="0" applyNumberFormat="1" applyFont="1" applyBorder="1"/>
    <xf numFmtId="164" fontId="12" fillId="15" borderId="0" xfId="0" applyNumberFormat="1" applyFont="1" applyFill="1" applyBorder="1"/>
    <xf numFmtId="0" fontId="2" fillId="0" borderId="0" xfId="0" applyFont="1" applyBorder="1" applyAlignment="1">
      <alignment horizontal="center" vertical="center" wrapText="1"/>
    </xf>
    <xf numFmtId="6" fontId="2" fillId="0" borderId="0" xfId="0" applyNumberFormat="1" applyFont="1" applyBorder="1" applyAlignment="1">
      <alignment horizontal="right" vertical="center" wrapText="1"/>
    </xf>
    <xf numFmtId="0" fontId="14" fillId="21" borderId="2" xfId="0" applyFont="1" applyFill="1" applyBorder="1" applyAlignment="1">
      <alignment horizontal="center" wrapText="1"/>
    </xf>
    <xf numFmtId="0" fontId="15" fillId="0" borderId="2" xfId="0" applyFont="1" applyBorder="1" applyAlignment="1"/>
    <xf numFmtId="0" fontId="15" fillId="0" borderId="2" xfId="0" applyFont="1" applyBorder="1" applyAlignment="1">
      <alignment wrapText="1"/>
    </xf>
    <xf numFmtId="0" fontId="16" fillId="22" borderId="2" xfId="0" applyFont="1" applyFill="1" applyBorder="1" applyAlignment="1">
      <alignment horizontal="center" wrapText="1"/>
    </xf>
    <xf numFmtId="6" fontId="17" fillId="21" borderId="2" xfId="0" applyNumberFormat="1" applyFont="1" applyFill="1" applyBorder="1" applyAlignment="1">
      <alignment wrapText="1"/>
    </xf>
    <xf numFmtId="6" fontId="15" fillId="0" borderId="2" xfId="0" applyNumberFormat="1" applyFont="1" applyFill="1" applyBorder="1" applyAlignment="1">
      <alignment horizontal="right" vertical="center" wrapText="1"/>
    </xf>
    <xf numFmtId="0" fontId="17" fillId="21" borderId="2" xfId="0" applyFont="1" applyFill="1" applyBorder="1" applyAlignment="1">
      <alignment wrapText="1"/>
    </xf>
    <xf numFmtId="6" fontId="15" fillId="0" borderId="2" xfId="0" applyNumberFormat="1" applyFont="1" applyBorder="1" applyAlignment="1">
      <alignment horizontal="right" vertical="center" wrapText="1"/>
    </xf>
    <xf numFmtId="0" fontId="17" fillId="22" borderId="2" xfId="0" applyFont="1" applyFill="1" applyBorder="1" applyAlignment="1">
      <alignment wrapText="1"/>
    </xf>
    <xf numFmtId="6" fontId="17" fillId="0" borderId="2" xfId="0" applyNumberFormat="1" applyFont="1" applyBorder="1" applyAlignment="1">
      <alignment horizontal="right" wrapText="1"/>
    </xf>
    <xf numFmtId="0" fontId="18" fillId="21" borderId="2" xfId="0" applyFont="1" applyFill="1" applyBorder="1" applyAlignment="1">
      <alignment wrapText="1"/>
    </xf>
    <xf numFmtId="0" fontId="18" fillId="22" borderId="2" xfId="0" applyFont="1" applyFill="1" applyBorder="1" applyAlignment="1">
      <alignment wrapText="1"/>
    </xf>
    <xf numFmtId="3" fontId="19" fillId="0" borderId="0" xfId="0" applyNumberFormat="1" applyFont="1"/>
    <xf numFmtId="0" fontId="15" fillId="0" borderId="0" xfId="0" applyFont="1" applyBorder="1" applyAlignment="1">
      <alignment wrapText="1"/>
    </xf>
    <xf numFmtId="0" fontId="2" fillId="0" borderId="12" xfId="0" applyFont="1" applyBorder="1" applyAlignment="1">
      <alignment wrapText="1"/>
    </xf>
  </cellXfs>
  <cellStyles count="5">
    <cellStyle name="Millares" xfId="3" builtinId="3"/>
    <cellStyle name="Moneda" xfId="1" builtinId="4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73"/>
  <sheetViews>
    <sheetView workbookViewId="0">
      <pane xSplit="1" ySplit="3" topLeftCell="AG138" activePane="bottomRight" state="frozen"/>
      <selection pane="topRight" activeCell="B1" sqref="B1"/>
      <selection pane="bottomLeft" activeCell="A4" sqref="A4"/>
      <selection pane="bottomRight" activeCell="AH146" sqref="AH146"/>
    </sheetView>
  </sheetViews>
  <sheetFormatPr baseColWidth="10" defaultRowHeight="12.75" x14ac:dyDescent="0.2"/>
  <cols>
    <col min="1" max="1" width="41.42578125" style="1" customWidth="1"/>
    <col min="2" max="2" width="16.5703125" style="1" customWidth="1"/>
    <col min="3" max="3" width="17" style="1" hidden="1" customWidth="1"/>
    <col min="4" max="4" width="16.42578125" style="1" hidden="1" customWidth="1"/>
    <col min="5" max="5" width="20.7109375" style="1" hidden="1" customWidth="1"/>
    <col min="6" max="6" width="11.42578125" style="1"/>
    <col min="7" max="8" width="11.5703125" style="55" bestFit="1" customWidth="1"/>
    <col min="9" max="11" width="11.5703125" style="1" bestFit="1" customWidth="1"/>
    <col min="12" max="13" width="11.5703125" style="55" bestFit="1" customWidth="1"/>
    <col min="14" max="14" width="11.42578125" style="55"/>
    <col min="15" max="15" width="18.7109375" style="55" customWidth="1"/>
    <col min="16" max="17" width="11.5703125" style="1" bestFit="1" customWidth="1"/>
    <col min="18" max="19" width="11.5703125" style="55" bestFit="1" customWidth="1"/>
    <col min="20" max="20" width="17.28515625" style="55" bestFit="1" customWidth="1"/>
    <col min="21" max="21" width="11.5703125" style="55" bestFit="1" customWidth="1"/>
    <col min="22" max="23" width="11.5703125" style="56" bestFit="1" customWidth="1"/>
    <col min="24" max="24" width="17.28515625" style="1" bestFit="1" customWidth="1"/>
    <col min="25" max="28" width="11.5703125" style="55" bestFit="1" customWidth="1"/>
    <col min="29" max="29" width="11.5703125" style="1" bestFit="1" customWidth="1"/>
    <col min="30" max="30" width="17.28515625" style="1" bestFit="1" customWidth="1"/>
    <col min="31" max="32" width="11.5703125" style="1" bestFit="1" customWidth="1"/>
    <col min="33" max="33" width="11.5703125" style="75" bestFit="1" customWidth="1"/>
    <col min="34" max="34" width="16.7109375" style="1" customWidth="1"/>
    <col min="35" max="37" width="11.42578125" style="1" customWidth="1"/>
    <col min="38" max="38" width="11.42578125" style="1"/>
    <col min="39" max="39" width="15.28515625" style="1" customWidth="1"/>
    <col min="40" max="40" width="11.42578125" style="1"/>
    <col min="41" max="41" width="13.42578125" style="1" customWidth="1"/>
    <col min="42" max="42" width="11.42578125" style="1"/>
    <col min="43" max="43" width="14.42578125" style="1" customWidth="1"/>
    <col min="44" max="16384" width="11.42578125" style="1"/>
  </cols>
  <sheetData>
    <row r="1" spans="1:43" ht="76.5" customHeight="1" x14ac:dyDescent="0.2">
      <c r="A1" s="36" t="s">
        <v>0</v>
      </c>
      <c r="B1" s="37" t="s">
        <v>1</v>
      </c>
      <c r="C1" s="5" t="s">
        <v>4</v>
      </c>
      <c r="D1" s="6" t="s">
        <v>5</v>
      </c>
      <c r="E1" s="7" t="s">
        <v>6</v>
      </c>
      <c r="F1" s="41" t="s">
        <v>123</v>
      </c>
      <c r="G1" s="62" t="s">
        <v>124</v>
      </c>
      <c r="H1" s="62" t="s">
        <v>125</v>
      </c>
      <c r="I1" s="41" t="s">
        <v>126</v>
      </c>
      <c r="J1" s="41" t="s">
        <v>127</v>
      </c>
      <c r="K1" s="41" t="s">
        <v>128</v>
      </c>
      <c r="L1" s="63" t="s">
        <v>146</v>
      </c>
      <c r="M1" s="63" t="s">
        <v>147</v>
      </c>
      <c r="N1" s="63" t="s">
        <v>129</v>
      </c>
      <c r="O1" s="63" t="s">
        <v>130</v>
      </c>
      <c r="P1" s="63" t="s">
        <v>131</v>
      </c>
      <c r="Q1" s="63" t="s">
        <v>132</v>
      </c>
      <c r="R1" s="66" t="s">
        <v>148</v>
      </c>
      <c r="S1" s="66" t="s">
        <v>149</v>
      </c>
      <c r="T1" s="66" t="s">
        <v>133</v>
      </c>
      <c r="U1" s="66" t="s">
        <v>134</v>
      </c>
      <c r="V1" s="67" t="s">
        <v>135</v>
      </c>
      <c r="W1" s="67" t="s">
        <v>136</v>
      </c>
      <c r="X1" s="67" t="s">
        <v>137</v>
      </c>
      <c r="Y1" s="68" t="s">
        <v>138</v>
      </c>
      <c r="Z1" s="68" t="s">
        <v>139</v>
      </c>
      <c r="AA1" s="68" t="s">
        <v>140</v>
      </c>
      <c r="AB1" s="68" t="s">
        <v>141</v>
      </c>
      <c r="AC1" s="68" t="s">
        <v>142</v>
      </c>
      <c r="AD1" s="41" t="s">
        <v>143</v>
      </c>
      <c r="AE1" s="52" t="s">
        <v>144</v>
      </c>
      <c r="AF1" s="40" t="s">
        <v>145</v>
      </c>
      <c r="AG1" s="36" t="s">
        <v>2</v>
      </c>
      <c r="AH1" s="37" t="s">
        <v>3</v>
      </c>
      <c r="AI1" s="37" t="s">
        <v>157</v>
      </c>
      <c r="AJ1" s="37" t="s">
        <v>158</v>
      </c>
      <c r="AK1" s="37" t="s">
        <v>159</v>
      </c>
      <c r="AL1" s="37" t="s">
        <v>161</v>
      </c>
      <c r="AM1" s="37" t="s">
        <v>160</v>
      </c>
      <c r="AN1" s="37" t="s">
        <v>162</v>
      </c>
      <c r="AO1" s="77">
        <v>0.1</v>
      </c>
      <c r="AP1" s="37" t="s">
        <v>163</v>
      </c>
      <c r="AQ1" s="37" t="s">
        <v>164</v>
      </c>
    </row>
    <row r="2" spans="1:43" ht="13.5" customHeight="1" x14ac:dyDescent="0.2">
      <c r="A2" s="8" t="s">
        <v>8</v>
      </c>
      <c r="B2" s="9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69"/>
      <c r="AH2" s="10"/>
    </row>
    <row r="3" spans="1:43" ht="13.5" customHeight="1" x14ac:dyDescent="0.2">
      <c r="A3" s="12" t="s">
        <v>9</v>
      </c>
      <c r="B3" s="13"/>
      <c r="C3" s="14">
        <v>577012250</v>
      </c>
      <c r="D3" s="14">
        <v>615393937</v>
      </c>
      <c r="E3" s="15" t="s">
        <v>7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70"/>
      <c r="AH3" s="14"/>
    </row>
    <row r="4" spans="1:43" ht="13.5" customHeight="1" x14ac:dyDescent="0.2">
      <c r="A4" s="16" t="s">
        <v>10</v>
      </c>
      <c r="B4" s="17">
        <v>3090000</v>
      </c>
      <c r="C4" s="19">
        <v>33990000</v>
      </c>
      <c r="D4" s="19">
        <v>0</v>
      </c>
      <c r="E4" s="19">
        <v>0</v>
      </c>
      <c r="F4" s="38">
        <v>30</v>
      </c>
      <c r="G4" s="61">
        <f>+AE4*(1-28.1%)</f>
        <v>2221710</v>
      </c>
      <c r="H4" s="61">
        <f>IF(G4&lt;2000000,117172,0)</f>
        <v>0</v>
      </c>
      <c r="I4" s="39">
        <f>+(H4/30)*F4</f>
        <v>0</v>
      </c>
      <c r="J4" s="39">
        <f>+(G4/30)*F4</f>
        <v>2221710</v>
      </c>
      <c r="K4" s="39">
        <f>+J4+I4</f>
        <v>2221710</v>
      </c>
      <c r="L4" s="61">
        <f>+J4*4%</f>
        <v>88868.400000000009</v>
      </c>
      <c r="M4" s="61">
        <f>+J4*4%</f>
        <v>88868.400000000009</v>
      </c>
      <c r="N4" s="61"/>
      <c r="O4" s="61" t="b">
        <f>IF(AND(G4&gt;=($B$176*4),G4&lt;($B$176*16)),G4*$AH$164,IF(AND(G4&gt;=($B$176*16),G4&lt;=($B$176*17)),G4*$AH$165,IF(AND(G4&gt;($B$176*17),G4&lt;=
($B$176*18)),G4*$AH$166,IF(AND(G4&gt;($B$176*18),G4&gt;=($B$176*19)),G4*$AH$167,IF(AND(G4&gt;($B$176*19),G4&lt;=($B$176*20)),G4*$AH$168,IF((G4&gt;($B$176*20)),G4*$AH$169))))))</f>
        <v>0</v>
      </c>
      <c r="P4" s="39">
        <f>+L4+M4+N4+O4</f>
        <v>177736.80000000002</v>
      </c>
      <c r="Q4" s="39">
        <f>+K4-P4</f>
        <v>2043973.2</v>
      </c>
      <c r="R4" s="61">
        <f>+IF(K4&gt;($B$176*10),K4*8.5%,0)</f>
        <v>0</v>
      </c>
      <c r="S4" s="61">
        <f>+J4*12%</f>
        <v>266605.2</v>
      </c>
      <c r="T4" s="61">
        <f>+J4*$B$183</f>
        <v>23194.652399999999</v>
      </c>
      <c r="U4" s="61">
        <f>+J4*4.17%</f>
        <v>92645.307000000001</v>
      </c>
      <c r="V4" s="65">
        <f>+IF(G4&lt;$B$179,0,G4*3%)</f>
        <v>0</v>
      </c>
      <c r="W4" s="65">
        <f>+IF(J4&lt;$B$179,0,J4*2%)</f>
        <v>0</v>
      </c>
      <c r="X4" s="39">
        <f>+R4+S4+T4+U4+V4+W4</f>
        <v>382445.1594</v>
      </c>
      <c r="Y4" s="61">
        <f>+(K4)*8.33%</f>
        <v>185068.443</v>
      </c>
      <c r="Z4" s="61">
        <f>+J4*4.17%</f>
        <v>92645.307000000001</v>
      </c>
      <c r="AA4" s="61">
        <f>+(K4)*8.333%</f>
        <v>185135.0943</v>
      </c>
      <c r="AB4" s="61">
        <f>+(K4)*1%</f>
        <v>22217.100000000002</v>
      </c>
      <c r="AC4" s="39">
        <f>+Y4+Z4+AA4+AB4</f>
        <v>485065.94429999997</v>
      </c>
      <c r="AD4" s="39">
        <f>+((J4+I4)+AC4+X4)</f>
        <v>3089221.1036999999</v>
      </c>
      <c r="AE4" s="39">
        <v>3090000</v>
      </c>
      <c r="AF4" s="39">
        <f>((+AE4*40%)*30%)-AE4</f>
        <v>-2719200</v>
      </c>
      <c r="AG4" s="18">
        <v>11</v>
      </c>
      <c r="AH4" s="19">
        <f>+AD4*AG4</f>
        <v>33981432.140699998</v>
      </c>
      <c r="AI4" s="76">
        <f>+K4*AG4</f>
        <v>24438810</v>
      </c>
      <c r="AJ4" s="76">
        <f>+X4*AG4</f>
        <v>4206896.7533999998</v>
      </c>
      <c r="AK4" s="76">
        <f>+AC4*AG4</f>
        <v>5335725.3872999996</v>
      </c>
      <c r="AL4" s="76">
        <f>+AD4*8%</f>
        <v>247137.68829600001</v>
      </c>
      <c r="AM4" s="76">
        <f>+AH4*8%</f>
        <v>2718514.5712560001</v>
      </c>
      <c r="AN4" s="76">
        <f>+AH4+AM4</f>
        <v>36699946.711955994</v>
      </c>
      <c r="AO4" s="76">
        <f>+AN4*$AO$1</f>
        <v>3669994.6711955997</v>
      </c>
      <c r="AP4" s="76">
        <f>+AO4*19%</f>
        <v>697298.98752716393</v>
      </c>
      <c r="AQ4" s="76">
        <f>+AN4+AP4</f>
        <v>37397245.699483156</v>
      </c>
    </row>
    <row r="5" spans="1:43" ht="13.5" customHeight="1" x14ac:dyDescent="0.2">
      <c r="A5" s="20" t="s">
        <v>11</v>
      </c>
      <c r="B5" s="9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69"/>
      <c r="AH5" s="10"/>
      <c r="AI5" s="76"/>
      <c r="AJ5" s="76"/>
      <c r="AK5" s="76"/>
      <c r="AL5" s="76"/>
      <c r="AM5" s="76"/>
      <c r="AN5" s="76"/>
      <c r="AO5" s="76"/>
      <c r="AP5" s="76"/>
      <c r="AQ5" s="76"/>
    </row>
    <row r="6" spans="1:43" ht="13.5" customHeight="1" x14ac:dyDescent="0.2">
      <c r="A6" s="12" t="s">
        <v>12</v>
      </c>
      <c r="B6" s="13"/>
      <c r="C6" s="21"/>
      <c r="D6" s="22"/>
      <c r="E6" s="22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70"/>
      <c r="AH6" s="21"/>
      <c r="AI6" s="76"/>
      <c r="AJ6" s="76"/>
      <c r="AK6" s="76"/>
      <c r="AL6" s="76"/>
      <c r="AM6" s="76"/>
      <c r="AN6" s="76"/>
      <c r="AO6" s="76"/>
      <c r="AP6" s="76"/>
      <c r="AQ6" s="76"/>
    </row>
    <row r="7" spans="1:43" ht="13.5" customHeight="1" x14ac:dyDescent="0.2">
      <c r="A7" s="16" t="s">
        <v>13</v>
      </c>
      <c r="B7" s="19">
        <v>5000000</v>
      </c>
      <c r="C7" s="19">
        <v>55000000</v>
      </c>
      <c r="D7" s="19">
        <v>0</v>
      </c>
      <c r="E7" s="19">
        <v>0</v>
      </c>
      <c r="F7" s="38">
        <v>30</v>
      </c>
      <c r="G7" s="61">
        <f>+AE7*(1-28.1%)</f>
        <v>3595000</v>
      </c>
      <c r="H7" s="61">
        <f>IF(G7&lt;2000000,117172,0)</f>
        <v>0</v>
      </c>
      <c r="I7" s="39">
        <f t="shared" ref="I7:I67" si="0">+(H7/30)*F7</f>
        <v>0</v>
      </c>
      <c r="J7" s="39">
        <f t="shared" ref="J7:J67" si="1">+(G7/30)*F7</f>
        <v>3595000</v>
      </c>
      <c r="K7" s="39">
        <f t="shared" ref="K7:K67" si="2">+J7+I7</f>
        <v>3595000</v>
      </c>
      <c r="L7" s="61">
        <f t="shared" ref="L7:L67" si="3">+J7*4%</f>
        <v>143800</v>
      </c>
      <c r="M7" s="61">
        <f t="shared" ref="M7:M67" si="4">+J7*4%</f>
        <v>143800</v>
      </c>
      <c r="N7" s="61"/>
      <c r="O7" s="61" t="b">
        <f>IF(AND(G7&gt;=($B$176*4),G7&lt;($B$176*16)),G7*$AH$164,IF(AND(G7&gt;=($B$176*16),G7&lt;=($B$176*17)),G7*$AH$165,IF(AND(G7&gt;($B$176*17),G7&lt;=
($B$176*18)),G7*$AH$166,IF(AND(G7&gt;($B$176*18),G7&gt;=($B$176*19)),G7*$AH$167,IF(AND(G7&gt;($B$176*19),G7&lt;=($B$176*20)),G7*$AH$168,IF((G7&gt;($B$176*20)),G7*$AH$169))))))</f>
        <v>0</v>
      </c>
      <c r="P7" s="39">
        <f t="shared" ref="P7:P67" si="5">+L7+M7+N7+O7</f>
        <v>287600</v>
      </c>
      <c r="Q7" s="39">
        <f t="shared" ref="Q7:Q67" si="6">+K7-P7</f>
        <v>3307400</v>
      </c>
      <c r="R7" s="61">
        <f t="shared" ref="R7:R67" si="7">+IF(K7&gt;($B$176*10),K7*8.5%,0)</f>
        <v>0</v>
      </c>
      <c r="S7" s="61">
        <f t="shared" ref="S7:S67" si="8">+J7*12%</f>
        <v>431400</v>
      </c>
      <c r="T7" s="61">
        <f t="shared" ref="T7:T67" si="9">+J7*$B$183</f>
        <v>37531.799999999996</v>
      </c>
      <c r="U7" s="61">
        <f t="shared" ref="U7:U67" si="10">+J7*4.17%</f>
        <v>149911.5</v>
      </c>
      <c r="V7" s="65">
        <f>+IF(G7&lt;$B$179,0,G7*3%)</f>
        <v>0</v>
      </c>
      <c r="W7" s="65">
        <f>+IF(J7&lt;$B$179,0,J7*2%)</f>
        <v>0</v>
      </c>
      <c r="X7" s="39">
        <f t="shared" ref="X7:X67" si="11">+R7+S7+T7+U7+V7+W7</f>
        <v>618843.30000000005</v>
      </c>
      <c r="Y7" s="61">
        <f t="shared" ref="Y7:Y67" si="12">+(K7)*8.33%</f>
        <v>299463.5</v>
      </c>
      <c r="Z7" s="61">
        <f t="shared" ref="Z7:Z67" si="13">+J7*4.17%</f>
        <v>149911.5</v>
      </c>
      <c r="AA7" s="61">
        <f t="shared" ref="AA7:AA67" si="14">+(K7)*8.333%</f>
        <v>299571.34999999998</v>
      </c>
      <c r="AB7" s="61">
        <f t="shared" ref="AB7:AB67" si="15">+(K7)*1%</f>
        <v>35950</v>
      </c>
      <c r="AC7" s="39">
        <f t="shared" ref="AC7:AC67" si="16">+Y7+Z7+AA7+AB7</f>
        <v>784896.35</v>
      </c>
      <c r="AD7" s="39">
        <f t="shared" ref="AD7:AD67" si="17">+((J7+I7)+AC7+X7)</f>
        <v>4998739.6499999994</v>
      </c>
      <c r="AE7" s="39">
        <f>+B7</f>
        <v>5000000</v>
      </c>
      <c r="AF7" s="39">
        <f t="shared" ref="AF7:AF67" si="18">((+AE7*40%)*30%)-AE7</f>
        <v>-4400000</v>
      </c>
      <c r="AG7" s="18">
        <v>11</v>
      </c>
      <c r="AH7" s="19">
        <f>+AD7*AG7</f>
        <v>54986136.149999991</v>
      </c>
      <c r="AI7" s="76">
        <f t="shared" ref="AI7:AI67" si="19">+K7*AG7</f>
        <v>39545000</v>
      </c>
      <c r="AJ7" s="76">
        <f t="shared" ref="AJ7:AJ67" si="20">+X7*AG7</f>
        <v>6807276.3000000007</v>
      </c>
      <c r="AK7" s="76">
        <f t="shared" ref="AK7:AK67" si="21">+AC7*AG7</f>
        <v>8633859.8499999996</v>
      </c>
      <c r="AL7" s="76">
        <f t="shared" ref="AL7:AL67" si="22">+AD7*8%</f>
        <v>399899.17199999996</v>
      </c>
      <c r="AM7" s="76">
        <f t="shared" ref="AM7:AM67" si="23">+AH7*8%</f>
        <v>4398890.8919999991</v>
      </c>
      <c r="AN7" s="76">
        <f t="shared" ref="AN7:AN67" si="24">+AH7+AM7</f>
        <v>59385027.041999988</v>
      </c>
      <c r="AO7" s="76">
        <f t="shared" ref="AO7:AO67" si="25">+AN7*$AO$1</f>
        <v>5938502.7041999996</v>
      </c>
      <c r="AP7" s="76">
        <f t="shared" ref="AP7:AP67" si="26">+AO7*19%</f>
        <v>1128315.5137979998</v>
      </c>
      <c r="AQ7" s="76">
        <f t="shared" ref="AQ7:AQ67" si="27">+AN7+AP7</f>
        <v>60513342.555797987</v>
      </c>
    </row>
    <row r="8" spans="1:43" ht="13.5" customHeight="1" x14ac:dyDescent="0.2">
      <c r="A8" s="12" t="s">
        <v>14</v>
      </c>
      <c r="B8" s="13"/>
      <c r="C8" s="21"/>
      <c r="D8" s="22"/>
      <c r="E8" s="22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70"/>
      <c r="AH8" s="24"/>
      <c r="AI8" s="76"/>
      <c r="AJ8" s="76"/>
      <c r="AK8" s="76"/>
      <c r="AL8" s="76"/>
      <c r="AM8" s="76"/>
      <c r="AN8" s="76"/>
      <c r="AO8" s="76"/>
      <c r="AP8" s="76"/>
      <c r="AQ8" s="76"/>
    </row>
    <row r="9" spans="1:43" ht="13.5" customHeight="1" x14ac:dyDescent="0.2">
      <c r="A9" s="16" t="s">
        <v>15</v>
      </c>
      <c r="B9" s="19">
        <v>3182700</v>
      </c>
      <c r="C9" s="19">
        <v>35009700</v>
      </c>
      <c r="D9" s="19">
        <v>0</v>
      </c>
      <c r="E9" s="19">
        <v>0</v>
      </c>
      <c r="F9" s="38">
        <v>30</v>
      </c>
      <c r="G9" s="61">
        <f t="shared" ref="G9:G67" si="28">+AE9*(1-28.1%)</f>
        <v>2288361.2999999998</v>
      </c>
      <c r="H9" s="61">
        <f>IF(G9&lt;2000000,117172,0)</f>
        <v>0</v>
      </c>
      <c r="I9" s="39">
        <f t="shared" si="0"/>
        <v>0</v>
      </c>
      <c r="J9" s="39">
        <f t="shared" si="1"/>
        <v>2288361.2999999998</v>
      </c>
      <c r="K9" s="39">
        <f t="shared" si="2"/>
        <v>2288361.2999999998</v>
      </c>
      <c r="L9" s="61">
        <f t="shared" si="3"/>
        <v>91534.45199999999</v>
      </c>
      <c r="M9" s="61">
        <f t="shared" si="4"/>
        <v>91534.45199999999</v>
      </c>
      <c r="N9" s="61"/>
      <c r="O9" s="61" t="b">
        <f>IF(AND(G9&gt;=($B$176*4),G9&lt;($B$176*16)),G9*$AH$164,IF(AND(G9&gt;=($B$176*16),G9&lt;=($B$176*17)),G9*$AH$165,IF(AND(G9&gt;($B$176*17),G9&lt;=
($B$176*18)),G9*$AH$166,IF(AND(G9&gt;($B$176*18),G9&gt;=($B$176*19)),G9*$AH$167,IF(AND(G9&gt;($B$176*19),G9&lt;=($B$176*20)),G9*$AH$168,IF((G9&gt;($B$176*20)),G9*$AH$169))))))</f>
        <v>0</v>
      </c>
      <c r="P9" s="39">
        <f t="shared" si="5"/>
        <v>183068.90399999998</v>
      </c>
      <c r="Q9" s="39">
        <f t="shared" si="6"/>
        <v>2105292.3959999997</v>
      </c>
      <c r="R9" s="61">
        <f t="shared" si="7"/>
        <v>0</v>
      </c>
      <c r="S9" s="61">
        <f t="shared" si="8"/>
        <v>274603.35599999997</v>
      </c>
      <c r="T9" s="61">
        <f t="shared" si="9"/>
        <v>23890.491971999996</v>
      </c>
      <c r="U9" s="61">
        <f t="shared" si="10"/>
        <v>95424.666209999996</v>
      </c>
      <c r="V9" s="65">
        <f>+IF(G9&lt;$B$117,0,G9*3%)</f>
        <v>0</v>
      </c>
      <c r="W9" s="65">
        <f>+IF(J9&lt;$B$179,0,J9*2%)</f>
        <v>0</v>
      </c>
      <c r="X9" s="39">
        <f t="shared" si="11"/>
        <v>393918.51418199996</v>
      </c>
      <c r="Y9" s="61">
        <f t="shared" si="12"/>
        <v>190620.49628999998</v>
      </c>
      <c r="Z9" s="61">
        <f t="shared" si="13"/>
        <v>95424.666209999996</v>
      </c>
      <c r="AA9" s="61">
        <f t="shared" si="14"/>
        <v>190689.14712899999</v>
      </c>
      <c r="AB9" s="61">
        <f t="shared" si="15"/>
        <v>22883.612999999998</v>
      </c>
      <c r="AC9" s="39">
        <f t="shared" si="16"/>
        <v>499617.92262899998</v>
      </c>
      <c r="AD9" s="39">
        <f t="shared" si="17"/>
        <v>3181897.7368109999</v>
      </c>
      <c r="AE9" s="39">
        <f>+B9</f>
        <v>3182700</v>
      </c>
      <c r="AF9" s="39">
        <f t="shared" si="18"/>
        <v>-2800776</v>
      </c>
      <c r="AG9" s="18">
        <v>11</v>
      </c>
      <c r="AH9" s="19">
        <f t="shared" ref="AH9:AH10" si="29">+AD9*AG9</f>
        <v>35000875.104920998</v>
      </c>
      <c r="AI9" s="76">
        <f t="shared" si="19"/>
        <v>25171974.299999997</v>
      </c>
      <c r="AJ9" s="76">
        <f t="shared" si="20"/>
        <v>4333103.656002</v>
      </c>
      <c r="AK9" s="76">
        <f t="shared" si="21"/>
        <v>5495797.1489189994</v>
      </c>
      <c r="AL9" s="76">
        <f t="shared" si="22"/>
        <v>254551.81894488001</v>
      </c>
      <c r="AM9" s="76">
        <f t="shared" si="23"/>
        <v>2800070.0083936797</v>
      </c>
      <c r="AN9" s="76">
        <f t="shared" si="24"/>
        <v>37800945.113314681</v>
      </c>
      <c r="AO9" s="76">
        <f t="shared" si="25"/>
        <v>3780094.5113314684</v>
      </c>
      <c r="AP9" s="76">
        <f t="shared" si="26"/>
        <v>718217.95715297898</v>
      </c>
      <c r="AQ9" s="76">
        <f t="shared" si="27"/>
        <v>38519163.070467658</v>
      </c>
    </row>
    <row r="10" spans="1:43" ht="13.5" customHeight="1" x14ac:dyDescent="0.2">
      <c r="A10" s="16" t="s">
        <v>16</v>
      </c>
      <c r="B10" s="19">
        <v>3182700</v>
      </c>
      <c r="C10" s="19">
        <v>35009700</v>
      </c>
      <c r="D10" s="19">
        <v>0</v>
      </c>
      <c r="E10" s="19">
        <v>0</v>
      </c>
      <c r="F10" s="38">
        <v>30</v>
      </c>
      <c r="G10" s="61">
        <f t="shared" si="28"/>
        <v>2288361.2999999998</v>
      </c>
      <c r="H10" s="61">
        <f>IF(G10&lt;2000000,117172,0)</f>
        <v>0</v>
      </c>
      <c r="I10" s="39">
        <f t="shared" si="0"/>
        <v>0</v>
      </c>
      <c r="J10" s="39">
        <f t="shared" si="1"/>
        <v>2288361.2999999998</v>
      </c>
      <c r="K10" s="39">
        <f t="shared" si="2"/>
        <v>2288361.2999999998</v>
      </c>
      <c r="L10" s="61">
        <f t="shared" si="3"/>
        <v>91534.45199999999</v>
      </c>
      <c r="M10" s="61">
        <f t="shared" si="4"/>
        <v>91534.45199999999</v>
      </c>
      <c r="N10" s="61"/>
      <c r="O10" s="61" t="b">
        <f>IF(AND(G10&gt;=($B$176*4),G10&lt;($B$176*16)),G10*$AH$164,IF(AND(G10&gt;=($B$176*16),G10&lt;=($B$176*17)),G10*$AH$165,IF(AND(G10&gt;($B$176*17),G10&lt;=
($B$176*18)),G10*$AH$166,IF(AND(G10&gt;($B$176*18),G10&gt;=($B$176*19)),G10*$AH$167,IF(AND(G10&gt;($B$176*19),G10&lt;=($B$176*20)),G10*$AH$168,IF((G10&gt;($B$176*20)),G10*$AH$169))))))</f>
        <v>0</v>
      </c>
      <c r="P10" s="39">
        <f t="shared" si="5"/>
        <v>183068.90399999998</v>
      </c>
      <c r="Q10" s="39">
        <f t="shared" si="6"/>
        <v>2105292.3959999997</v>
      </c>
      <c r="R10" s="61">
        <f t="shared" si="7"/>
        <v>0</v>
      </c>
      <c r="S10" s="61">
        <f t="shared" si="8"/>
        <v>274603.35599999997</v>
      </c>
      <c r="T10" s="61">
        <f t="shared" si="9"/>
        <v>23890.491971999996</v>
      </c>
      <c r="U10" s="61">
        <f t="shared" si="10"/>
        <v>95424.666209999996</v>
      </c>
      <c r="V10" s="65">
        <f>+IF(G10&lt;$B$117,0,G10*3%)</f>
        <v>0</v>
      </c>
      <c r="W10" s="65">
        <f>+IF(J10&lt;$B$179,0,J10*2%)</f>
        <v>0</v>
      </c>
      <c r="X10" s="39">
        <f t="shared" si="11"/>
        <v>393918.51418199996</v>
      </c>
      <c r="Y10" s="61">
        <f t="shared" si="12"/>
        <v>190620.49628999998</v>
      </c>
      <c r="Z10" s="61">
        <f t="shared" si="13"/>
        <v>95424.666209999996</v>
      </c>
      <c r="AA10" s="61">
        <f t="shared" si="14"/>
        <v>190689.14712899999</v>
      </c>
      <c r="AB10" s="61">
        <f t="shared" si="15"/>
        <v>22883.612999999998</v>
      </c>
      <c r="AC10" s="39">
        <f t="shared" si="16"/>
        <v>499617.92262899998</v>
      </c>
      <c r="AD10" s="39">
        <f t="shared" si="17"/>
        <v>3181897.7368109999</v>
      </c>
      <c r="AE10" s="39">
        <f>+B10</f>
        <v>3182700</v>
      </c>
      <c r="AF10" s="39">
        <f t="shared" si="18"/>
        <v>-2800776</v>
      </c>
      <c r="AG10" s="18">
        <v>11</v>
      </c>
      <c r="AH10" s="19">
        <f t="shared" si="29"/>
        <v>35000875.104920998</v>
      </c>
      <c r="AI10" s="76">
        <f t="shared" si="19"/>
        <v>25171974.299999997</v>
      </c>
      <c r="AJ10" s="76">
        <f t="shared" si="20"/>
        <v>4333103.656002</v>
      </c>
      <c r="AK10" s="76">
        <f t="shared" si="21"/>
        <v>5495797.1489189994</v>
      </c>
      <c r="AL10" s="76">
        <f t="shared" si="22"/>
        <v>254551.81894488001</v>
      </c>
      <c r="AM10" s="76">
        <f t="shared" si="23"/>
        <v>2800070.0083936797</v>
      </c>
      <c r="AN10" s="76">
        <f t="shared" si="24"/>
        <v>37800945.113314681</v>
      </c>
      <c r="AO10" s="76">
        <f t="shared" si="25"/>
        <v>3780094.5113314684</v>
      </c>
      <c r="AP10" s="76">
        <f t="shared" si="26"/>
        <v>718217.95715297898</v>
      </c>
      <c r="AQ10" s="76">
        <f t="shared" si="27"/>
        <v>38519163.070467658</v>
      </c>
    </row>
    <row r="11" spans="1:43" ht="13.5" customHeight="1" x14ac:dyDescent="0.2">
      <c r="A11" s="12" t="s">
        <v>17</v>
      </c>
      <c r="B11" s="13"/>
      <c r="C11" s="25"/>
      <c r="D11" s="26"/>
      <c r="E11" s="26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70"/>
      <c r="AH11" s="25"/>
      <c r="AI11" s="76"/>
      <c r="AJ11" s="76"/>
      <c r="AK11" s="76"/>
      <c r="AL11" s="76"/>
      <c r="AM11" s="76"/>
      <c r="AN11" s="76"/>
      <c r="AO11" s="76"/>
      <c r="AP11" s="76"/>
      <c r="AQ11" s="76"/>
    </row>
    <row r="12" spans="1:43" ht="13.5" customHeight="1" x14ac:dyDescent="0.2">
      <c r="A12" s="16" t="s">
        <v>18</v>
      </c>
      <c r="B12" s="19">
        <v>3634440</v>
      </c>
      <c r="C12" s="19">
        <v>39978840</v>
      </c>
      <c r="D12" s="19">
        <v>0</v>
      </c>
      <c r="E12" s="19">
        <v>0</v>
      </c>
      <c r="F12" s="38">
        <v>30</v>
      </c>
      <c r="G12" s="61">
        <f t="shared" si="28"/>
        <v>2613162.36</v>
      </c>
      <c r="H12" s="61">
        <f>IF(G12&lt;2000000,117172,0)</f>
        <v>0</v>
      </c>
      <c r="I12" s="39">
        <f t="shared" si="0"/>
        <v>0</v>
      </c>
      <c r="J12" s="39">
        <f t="shared" si="1"/>
        <v>2613162.36</v>
      </c>
      <c r="K12" s="39">
        <f t="shared" si="2"/>
        <v>2613162.36</v>
      </c>
      <c r="L12" s="61">
        <f t="shared" si="3"/>
        <v>104526.4944</v>
      </c>
      <c r="M12" s="61">
        <f t="shared" si="4"/>
        <v>104526.4944</v>
      </c>
      <c r="N12" s="61"/>
      <c r="O12" s="61" t="b">
        <f>IF(AND(G12&gt;=($B$176*4),G12&lt;($B$176*16)),G12*$AH$164,IF(AND(G12&gt;=($B$176*16),G12&lt;=($B$176*17)),G12*$AH$165,IF(AND(G12&gt;($B$176*17),G12&lt;=
($B$176*18)),G12*$AH$166,IF(AND(G12&gt;($B$176*18),G12&gt;=($B$176*19)),G12*$AH$167,IF(AND(G12&gt;($B$176*19),G12&lt;=($B$176*20)),G12*$AH$168,IF((G12&gt;($B$176*20)),G12*$AH$169))))))</f>
        <v>0</v>
      </c>
      <c r="P12" s="39">
        <f t="shared" si="5"/>
        <v>209052.98879999999</v>
      </c>
      <c r="Q12" s="39">
        <f t="shared" si="6"/>
        <v>2404109.3711999999</v>
      </c>
      <c r="R12" s="61">
        <f t="shared" si="7"/>
        <v>0</v>
      </c>
      <c r="S12" s="61">
        <f t="shared" si="8"/>
        <v>313579.48319999996</v>
      </c>
      <c r="T12" s="61">
        <f t="shared" si="9"/>
        <v>27281.415038399999</v>
      </c>
      <c r="U12" s="61">
        <f t="shared" si="10"/>
        <v>108968.870412</v>
      </c>
      <c r="V12" s="65">
        <f>+IF(G12&lt;$B$179,0,G12*3%)</f>
        <v>0</v>
      </c>
      <c r="W12" s="65">
        <f>+IF(J12&lt;$B$179,0,J12*2%)</f>
        <v>0</v>
      </c>
      <c r="X12" s="39">
        <f t="shared" si="11"/>
        <v>449829.76865039993</v>
      </c>
      <c r="Y12" s="61">
        <f t="shared" si="12"/>
        <v>217676.42458799999</v>
      </c>
      <c r="Z12" s="61">
        <f t="shared" si="13"/>
        <v>108968.870412</v>
      </c>
      <c r="AA12" s="61">
        <f t="shared" si="14"/>
        <v>217754.81945879999</v>
      </c>
      <c r="AB12" s="61">
        <f t="shared" si="15"/>
        <v>26131.623599999999</v>
      </c>
      <c r="AC12" s="39">
        <f t="shared" si="16"/>
        <v>570531.73805879999</v>
      </c>
      <c r="AD12" s="39">
        <f t="shared" si="17"/>
        <v>3633523.8667091997</v>
      </c>
      <c r="AE12" s="39">
        <f>+B12</f>
        <v>3634440</v>
      </c>
      <c r="AF12" s="39">
        <f t="shared" si="18"/>
        <v>-3198307.2</v>
      </c>
      <c r="AG12" s="18">
        <v>11</v>
      </c>
      <c r="AH12" s="19">
        <f>+AD12*AG12</f>
        <v>39968762.533801198</v>
      </c>
      <c r="AI12" s="76">
        <f t="shared" si="19"/>
        <v>28744785.959999997</v>
      </c>
      <c r="AJ12" s="76">
        <f t="shared" si="20"/>
        <v>4948127.4551543994</v>
      </c>
      <c r="AK12" s="76">
        <f t="shared" si="21"/>
        <v>6275849.1186467996</v>
      </c>
      <c r="AL12" s="76">
        <f t="shared" si="22"/>
        <v>290681.90933673596</v>
      </c>
      <c r="AM12" s="76">
        <f t="shared" si="23"/>
        <v>3197501.002704096</v>
      </c>
      <c r="AN12" s="76">
        <f t="shared" si="24"/>
        <v>43166263.536505297</v>
      </c>
      <c r="AO12" s="76">
        <f t="shared" si="25"/>
        <v>4316626.3536505299</v>
      </c>
      <c r="AP12" s="76">
        <f t="shared" si="26"/>
        <v>820159.00719360064</v>
      </c>
      <c r="AQ12" s="76">
        <f t="shared" si="27"/>
        <v>43986422.543698899</v>
      </c>
    </row>
    <row r="13" spans="1:43" ht="13.5" customHeight="1" x14ac:dyDescent="0.2">
      <c r="A13" s="12" t="s">
        <v>19</v>
      </c>
      <c r="B13" s="13"/>
      <c r="C13" s="25"/>
      <c r="D13" s="26"/>
      <c r="E13" s="26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70"/>
      <c r="AH13" s="25"/>
      <c r="AI13" s="76"/>
      <c r="AJ13" s="76"/>
      <c r="AK13" s="76"/>
      <c r="AL13" s="76"/>
      <c r="AM13" s="76"/>
      <c r="AN13" s="76"/>
      <c r="AO13" s="76"/>
      <c r="AP13" s="76"/>
      <c r="AQ13" s="76"/>
    </row>
    <row r="14" spans="1:43" ht="13.5" customHeight="1" x14ac:dyDescent="0.2">
      <c r="A14" s="16" t="s">
        <v>20</v>
      </c>
      <c r="B14" s="17">
        <v>5834950</v>
      </c>
      <c r="C14" s="19">
        <v>52514550</v>
      </c>
      <c r="D14" s="19">
        <v>0</v>
      </c>
      <c r="E14" s="19">
        <v>0</v>
      </c>
      <c r="F14" s="38">
        <v>30</v>
      </c>
      <c r="G14" s="61">
        <f t="shared" si="28"/>
        <v>4195329.05</v>
      </c>
      <c r="H14" s="61">
        <f t="shared" ref="H14:H23" si="30">IF(G14&lt;2000000,117172,0)</f>
        <v>0</v>
      </c>
      <c r="I14" s="39">
        <f t="shared" si="0"/>
        <v>0</v>
      </c>
      <c r="J14" s="39">
        <f t="shared" si="1"/>
        <v>4195329.05</v>
      </c>
      <c r="K14" s="39">
        <f t="shared" si="2"/>
        <v>4195329.05</v>
      </c>
      <c r="L14" s="61">
        <f t="shared" si="3"/>
        <v>167813.16199999998</v>
      </c>
      <c r="M14" s="61">
        <f t="shared" si="4"/>
        <v>167813.16199999998</v>
      </c>
      <c r="N14" s="61"/>
      <c r="O14" s="61">
        <f t="shared" ref="O14:O23" si="31">IF(AND(G14&gt;=($B$176*4),G14&lt;($B$176*16)),G14*$AH$164,IF(AND(G14&gt;=($B$176*16),G14&lt;=($B$176*17)),G14*$AH$165,IF(AND(G14&gt;($B$176*17),G14&lt;=
($B$176*18)),G14*$AH$166,IF(AND(G14&gt;($B$176*18),G14&gt;=($B$176*19)),G14*$AH$167,IF(AND(G14&gt;($B$176*19),G14&lt;=($B$176*20)),G14*$AH$168,IF((G14&gt;($B$176*20)),G14*$AH$169))))))</f>
        <v>41953.290499999996</v>
      </c>
      <c r="P14" s="39">
        <f t="shared" si="5"/>
        <v>377579.61449999997</v>
      </c>
      <c r="Q14" s="39">
        <f t="shared" si="6"/>
        <v>3817749.4354999997</v>
      </c>
      <c r="R14" s="61">
        <f t="shared" si="7"/>
        <v>0</v>
      </c>
      <c r="S14" s="61">
        <f t="shared" si="8"/>
        <v>503439.48599999998</v>
      </c>
      <c r="T14" s="61">
        <f t="shared" si="9"/>
        <v>43799.235281999994</v>
      </c>
      <c r="U14" s="61">
        <f t="shared" si="10"/>
        <v>174945.22138499998</v>
      </c>
      <c r="V14" s="65">
        <f>+IF(G14&lt;$B$179,0,G14*3%)</f>
        <v>0</v>
      </c>
      <c r="W14" s="65">
        <f>+IF(J14&lt;$B$179,0,J14*2%)</f>
        <v>0</v>
      </c>
      <c r="X14" s="39">
        <f t="shared" si="11"/>
        <v>722183.942667</v>
      </c>
      <c r="Y14" s="61">
        <f t="shared" si="12"/>
        <v>349470.90986499999</v>
      </c>
      <c r="Z14" s="61">
        <f t="shared" si="13"/>
        <v>174945.22138499998</v>
      </c>
      <c r="AA14" s="61">
        <f t="shared" si="14"/>
        <v>349596.76973649999</v>
      </c>
      <c r="AB14" s="61">
        <f t="shared" si="15"/>
        <v>41953.290499999996</v>
      </c>
      <c r="AC14" s="39">
        <f t="shared" si="16"/>
        <v>915966.19148649997</v>
      </c>
      <c r="AD14" s="39">
        <f t="shared" si="17"/>
        <v>5833479.1841535</v>
      </c>
      <c r="AE14" s="39">
        <f t="shared" ref="AE14:AE23" si="32">+B14</f>
        <v>5834950</v>
      </c>
      <c r="AF14" s="39">
        <f t="shared" si="18"/>
        <v>-5134756</v>
      </c>
      <c r="AG14" s="18">
        <v>9</v>
      </c>
      <c r="AH14" s="19">
        <f t="shared" ref="AH14:AH23" si="33">+AD14*AG14</f>
        <v>52501312.657381497</v>
      </c>
      <c r="AI14" s="76">
        <f t="shared" si="19"/>
        <v>37757961.449999996</v>
      </c>
      <c r="AJ14" s="76">
        <f t="shared" si="20"/>
        <v>6499655.484003</v>
      </c>
      <c r="AK14" s="76">
        <f t="shared" si="21"/>
        <v>8243695.7233785</v>
      </c>
      <c r="AL14" s="76">
        <f t="shared" si="22"/>
        <v>466678.33473228</v>
      </c>
      <c r="AM14" s="76">
        <f t="shared" si="23"/>
        <v>4200105.0125905201</v>
      </c>
      <c r="AN14" s="76">
        <f t="shared" si="24"/>
        <v>56701417.669972017</v>
      </c>
      <c r="AO14" s="76">
        <f t="shared" si="25"/>
        <v>5670141.7669972023</v>
      </c>
      <c r="AP14" s="76">
        <f t="shared" si="26"/>
        <v>1077326.9357294685</v>
      </c>
      <c r="AQ14" s="76">
        <f t="shared" si="27"/>
        <v>57778744.605701484</v>
      </c>
    </row>
    <row r="15" spans="1:43" ht="13.5" customHeight="1" x14ac:dyDescent="0.2">
      <c r="A15" s="16" t="s">
        <v>21</v>
      </c>
      <c r="B15" s="17">
        <v>5834950</v>
      </c>
      <c r="C15" s="19">
        <v>58349500</v>
      </c>
      <c r="D15" s="19">
        <v>0</v>
      </c>
      <c r="E15" s="19">
        <v>0</v>
      </c>
      <c r="F15" s="38">
        <v>30</v>
      </c>
      <c r="G15" s="61">
        <f t="shared" si="28"/>
        <v>4195329.05</v>
      </c>
      <c r="H15" s="61">
        <f t="shared" si="30"/>
        <v>0</v>
      </c>
      <c r="I15" s="39">
        <f t="shared" si="0"/>
        <v>0</v>
      </c>
      <c r="J15" s="39">
        <f t="shared" si="1"/>
        <v>4195329.05</v>
      </c>
      <c r="K15" s="39">
        <f t="shared" si="2"/>
        <v>4195329.05</v>
      </c>
      <c r="L15" s="61">
        <f t="shared" si="3"/>
        <v>167813.16199999998</v>
      </c>
      <c r="M15" s="61">
        <f t="shared" si="4"/>
        <v>167813.16199999998</v>
      </c>
      <c r="N15" s="61"/>
      <c r="O15" s="61">
        <f t="shared" si="31"/>
        <v>41953.290499999996</v>
      </c>
      <c r="P15" s="39">
        <f t="shared" si="5"/>
        <v>377579.61449999997</v>
      </c>
      <c r="Q15" s="39">
        <f t="shared" si="6"/>
        <v>3817749.4354999997</v>
      </c>
      <c r="R15" s="61">
        <f t="shared" si="7"/>
        <v>0</v>
      </c>
      <c r="S15" s="61">
        <f t="shared" si="8"/>
        <v>503439.48599999998</v>
      </c>
      <c r="T15" s="61">
        <f t="shared" si="9"/>
        <v>43799.235281999994</v>
      </c>
      <c r="U15" s="61">
        <f t="shared" si="10"/>
        <v>174945.22138499998</v>
      </c>
      <c r="V15" s="65">
        <f t="shared" ref="V15:V23" si="34">+IF(G15&lt;$B$179,0,G15*3%)</f>
        <v>0</v>
      </c>
      <c r="W15" s="65">
        <f t="shared" ref="W15:W23" si="35">+IF(J15&lt;$B$179,0,J15*2%)</f>
        <v>0</v>
      </c>
      <c r="X15" s="39">
        <f t="shared" si="11"/>
        <v>722183.942667</v>
      </c>
      <c r="Y15" s="61">
        <f t="shared" si="12"/>
        <v>349470.90986499999</v>
      </c>
      <c r="Z15" s="61">
        <f t="shared" si="13"/>
        <v>174945.22138499998</v>
      </c>
      <c r="AA15" s="61">
        <f t="shared" si="14"/>
        <v>349596.76973649999</v>
      </c>
      <c r="AB15" s="61">
        <f t="shared" si="15"/>
        <v>41953.290499999996</v>
      </c>
      <c r="AC15" s="39">
        <f t="shared" si="16"/>
        <v>915966.19148649997</v>
      </c>
      <c r="AD15" s="39">
        <f t="shared" si="17"/>
        <v>5833479.1841535</v>
      </c>
      <c r="AE15" s="39">
        <f t="shared" si="32"/>
        <v>5834950</v>
      </c>
      <c r="AF15" s="39">
        <f t="shared" si="18"/>
        <v>-5134756</v>
      </c>
      <c r="AG15" s="18">
        <v>10</v>
      </c>
      <c r="AH15" s="19">
        <f t="shared" si="33"/>
        <v>58334791.841535002</v>
      </c>
      <c r="AI15" s="76">
        <f t="shared" si="19"/>
        <v>41953290.5</v>
      </c>
      <c r="AJ15" s="76">
        <f t="shared" si="20"/>
        <v>7221839.42667</v>
      </c>
      <c r="AK15" s="76">
        <f t="shared" si="21"/>
        <v>9159661.9148650002</v>
      </c>
      <c r="AL15" s="76">
        <f t="shared" si="22"/>
        <v>466678.33473228</v>
      </c>
      <c r="AM15" s="76">
        <f t="shared" si="23"/>
        <v>4666783.3473228002</v>
      </c>
      <c r="AN15" s="76">
        <f t="shared" si="24"/>
        <v>63001575.188857801</v>
      </c>
      <c r="AO15" s="76">
        <f t="shared" si="25"/>
        <v>6300157.5188857801</v>
      </c>
      <c r="AP15" s="76">
        <f t="shared" si="26"/>
        <v>1197029.9285882981</v>
      </c>
      <c r="AQ15" s="76">
        <f t="shared" si="27"/>
        <v>64198605.117446102</v>
      </c>
    </row>
    <row r="16" spans="1:43" ht="13.5" customHeight="1" x14ac:dyDescent="0.2">
      <c r="A16" s="16" t="s">
        <v>22</v>
      </c>
      <c r="B16" s="17">
        <v>4738000</v>
      </c>
      <c r="C16" s="19">
        <v>42642000</v>
      </c>
      <c r="D16" s="19">
        <v>0</v>
      </c>
      <c r="E16" s="19">
        <v>0</v>
      </c>
      <c r="F16" s="38">
        <v>30</v>
      </c>
      <c r="G16" s="61">
        <f t="shared" si="28"/>
        <v>3406622</v>
      </c>
      <c r="H16" s="61">
        <f t="shared" si="30"/>
        <v>0</v>
      </c>
      <c r="I16" s="39">
        <f t="shared" si="0"/>
        <v>0</v>
      </c>
      <c r="J16" s="39">
        <f t="shared" si="1"/>
        <v>3406622</v>
      </c>
      <c r="K16" s="39">
        <f t="shared" si="2"/>
        <v>3406622</v>
      </c>
      <c r="L16" s="61">
        <f t="shared" si="3"/>
        <v>136264.88</v>
      </c>
      <c r="M16" s="61">
        <f t="shared" si="4"/>
        <v>136264.88</v>
      </c>
      <c r="N16" s="61"/>
      <c r="O16" s="61" t="b">
        <f t="shared" si="31"/>
        <v>0</v>
      </c>
      <c r="P16" s="39">
        <f t="shared" si="5"/>
        <v>272529.76</v>
      </c>
      <c r="Q16" s="39">
        <f t="shared" si="6"/>
        <v>3134092.24</v>
      </c>
      <c r="R16" s="61">
        <f t="shared" si="7"/>
        <v>0</v>
      </c>
      <c r="S16" s="61">
        <f t="shared" si="8"/>
        <v>408794.64</v>
      </c>
      <c r="T16" s="61">
        <f t="shared" si="9"/>
        <v>35565.133679999999</v>
      </c>
      <c r="U16" s="61">
        <f t="shared" si="10"/>
        <v>142056.13740000001</v>
      </c>
      <c r="V16" s="65">
        <f t="shared" si="34"/>
        <v>0</v>
      </c>
      <c r="W16" s="65">
        <f t="shared" si="35"/>
        <v>0</v>
      </c>
      <c r="X16" s="39">
        <f t="shared" si="11"/>
        <v>586415.91107999999</v>
      </c>
      <c r="Y16" s="61">
        <f t="shared" si="12"/>
        <v>283771.61259999999</v>
      </c>
      <c r="Z16" s="61">
        <f t="shared" si="13"/>
        <v>142056.13740000001</v>
      </c>
      <c r="AA16" s="61">
        <f t="shared" si="14"/>
        <v>283873.81125999999</v>
      </c>
      <c r="AB16" s="61">
        <f t="shared" si="15"/>
        <v>34066.22</v>
      </c>
      <c r="AC16" s="39">
        <f t="shared" si="16"/>
        <v>743767.78125999996</v>
      </c>
      <c r="AD16" s="39">
        <f t="shared" si="17"/>
        <v>4736805.6923399996</v>
      </c>
      <c r="AE16" s="39">
        <f t="shared" si="32"/>
        <v>4738000</v>
      </c>
      <c r="AF16" s="39">
        <f t="shared" si="18"/>
        <v>-4169440</v>
      </c>
      <c r="AG16" s="18">
        <v>9</v>
      </c>
      <c r="AH16" s="19">
        <f t="shared" si="33"/>
        <v>42631251.231059998</v>
      </c>
      <c r="AI16" s="76">
        <f t="shared" si="19"/>
        <v>30659598</v>
      </c>
      <c r="AJ16" s="76">
        <f t="shared" si="20"/>
        <v>5277743.1997199999</v>
      </c>
      <c r="AK16" s="76">
        <f t="shared" si="21"/>
        <v>6693910.0313399993</v>
      </c>
      <c r="AL16" s="76">
        <f t="shared" si="22"/>
        <v>378944.4553872</v>
      </c>
      <c r="AM16" s="76">
        <f t="shared" si="23"/>
        <v>3410500.0984847997</v>
      </c>
      <c r="AN16" s="76">
        <f t="shared" si="24"/>
        <v>46041751.329544798</v>
      </c>
      <c r="AO16" s="76">
        <f t="shared" si="25"/>
        <v>4604175.1329544801</v>
      </c>
      <c r="AP16" s="76">
        <f t="shared" si="26"/>
        <v>874793.27526135126</v>
      </c>
      <c r="AQ16" s="76">
        <f t="shared" si="27"/>
        <v>46916544.604806148</v>
      </c>
    </row>
    <row r="17" spans="1:43" ht="13.5" customHeight="1" x14ac:dyDescent="0.2">
      <c r="A17" s="16" t="s">
        <v>23</v>
      </c>
      <c r="B17" s="17">
        <v>4738000</v>
      </c>
      <c r="C17" s="19">
        <v>52118000</v>
      </c>
      <c r="D17" s="19">
        <v>0</v>
      </c>
      <c r="E17" s="19">
        <v>0</v>
      </c>
      <c r="F17" s="38">
        <v>30</v>
      </c>
      <c r="G17" s="61">
        <f t="shared" si="28"/>
        <v>3406622</v>
      </c>
      <c r="H17" s="61">
        <f t="shared" si="30"/>
        <v>0</v>
      </c>
      <c r="I17" s="39">
        <f t="shared" si="0"/>
        <v>0</v>
      </c>
      <c r="J17" s="39">
        <f t="shared" si="1"/>
        <v>3406622</v>
      </c>
      <c r="K17" s="39">
        <f t="shared" si="2"/>
        <v>3406622</v>
      </c>
      <c r="L17" s="61">
        <f t="shared" si="3"/>
        <v>136264.88</v>
      </c>
      <c r="M17" s="61">
        <f t="shared" si="4"/>
        <v>136264.88</v>
      </c>
      <c r="N17" s="61"/>
      <c r="O17" s="61" t="b">
        <f t="shared" si="31"/>
        <v>0</v>
      </c>
      <c r="P17" s="39">
        <f t="shared" si="5"/>
        <v>272529.76</v>
      </c>
      <c r="Q17" s="39">
        <f t="shared" si="6"/>
        <v>3134092.24</v>
      </c>
      <c r="R17" s="61">
        <f t="shared" si="7"/>
        <v>0</v>
      </c>
      <c r="S17" s="61">
        <f t="shared" si="8"/>
        <v>408794.64</v>
      </c>
      <c r="T17" s="61">
        <f t="shared" si="9"/>
        <v>35565.133679999999</v>
      </c>
      <c r="U17" s="61">
        <f t="shared" si="10"/>
        <v>142056.13740000001</v>
      </c>
      <c r="V17" s="65">
        <f t="shared" si="34"/>
        <v>0</v>
      </c>
      <c r="W17" s="65">
        <f t="shared" si="35"/>
        <v>0</v>
      </c>
      <c r="X17" s="39">
        <f t="shared" si="11"/>
        <v>586415.91107999999</v>
      </c>
      <c r="Y17" s="61">
        <f t="shared" si="12"/>
        <v>283771.61259999999</v>
      </c>
      <c r="Z17" s="61">
        <f t="shared" si="13"/>
        <v>142056.13740000001</v>
      </c>
      <c r="AA17" s="61">
        <f t="shared" si="14"/>
        <v>283873.81125999999</v>
      </c>
      <c r="AB17" s="61">
        <f t="shared" si="15"/>
        <v>34066.22</v>
      </c>
      <c r="AC17" s="39">
        <f t="shared" si="16"/>
        <v>743767.78125999996</v>
      </c>
      <c r="AD17" s="39">
        <f t="shared" si="17"/>
        <v>4736805.6923399996</v>
      </c>
      <c r="AE17" s="39">
        <f t="shared" si="32"/>
        <v>4738000</v>
      </c>
      <c r="AF17" s="39">
        <f t="shared" si="18"/>
        <v>-4169440</v>
      </c>
      <c r="AG17" s="18">
        <v>11</v>
      </c>
      <c r="AH17" s="19">
        <f t="shared" si="33"/>
        <v>52104862.615739994</v>
      </c>
      <c r="AI17" s="76">
        <f t="shared" si="19"/>
        <v>37472842</v>
      </c>
      <c r="AJ17" s="76">
        <f t="shared" si="20"/>
        <v>6450575.0218799999</v>
      </c>
      <c r="AK17" s="76">
        <f t="shared" si="21"/>
        <v>8181445.5938599994</v>
      </c>
      <c r="AL17" s="76">
        <f t="shared" si="22"/>
        <v>378944.4553872</v>
      </c>
      <c r="AM17" s="76">
        <f t="shared" si="23"/>
        <v>4168389.0092591997</v>
      </c>
      <c r="AN17" s="76">
        <f t="shared" si="24"/>
        <v>56273251.624999195</v>
      </c>
      <c r="AO17" s="76">
        <f t="shared" si="25"/>
        <v>5627325.1624999195</v>
      </c>
      <c r="AP17" s="76">
        <f t="shared" si="26"/>
        <v>1069191.7808749848</v>
      </c>
      <c r="AQ17" s="76">
        <f t="shared" si="27"/>
        <v>57342443.405874178</v>
      </c>
    </row>
    <row r="18" spans="1:43" ht="13.5" customHeight="1" x14ac:dyDescent="0.2">
      <c r="A18" s="16" t="s">
        <v>24</v>
      </c>
      <c r="B18" s="17">
        <v>4738000</v>
      </c>
      <c r="C18" s="19">
        <v>47380000</v>
      </c>
      <c r="D18" s="19">
        <v>0</v>
      </c>
      <c r="E18" s="19">
        <v>0</v>
      </c>
      <c r="F18" s="38">
        <v>30</v>
      </c>
      <c r="G18" s="61">
        <f t="shared" si="28"/>
        <v>3406622</v>
      </c>
      <c r="H18" s="61">
        <f t="shared" si="30"/>
        <v>0</v>
      </c>
      <c r="I18" s="39">
        <f t="shared" si="0"/>
        <v>0</v>
      </c>
      <c r="J18" s="39">
        <f t="shared" si="1"/>
        <v>3406622</v>
      </c>
      <c r="K18" s="39">
        <f t="shared" si="2"/>
        <v>3406622</v>
      </c>
      <c r="L18" s="61">
        <f t="shared" si="3"/>
        <v>136264.88</v>
      </c>
      <c r="M18" s="61">
        <f t="shared" si="4"/>
        <v>136264.88</v>
      </c>
      <c r="N18" s="61"/>
      <c r="O18" s="61" t="b">
        <f t="shared" si="31"/>
        <v>0</v>
      </c>
      <c r="P18" s="39">
        <f t="shared" si="5"/>
        <v>272529.76</v>
      </c>
      <c r="Q18" s="39">
        <f t="shared" si="6"/>
        <v>3134092.24</v>
      </c>
      <c r="R18" s="61">
        <f t="shared" si="7"/>
        <v>0</v>
      </c>
      <c r="S18" s="61">
        <f t="shared" si="8"/>
        <v>408794.64</v>
      </c>
      <c r="T18" s="61">
        <f t="shared" si="9"/>
        <v>35565.133679999999</v>
      </c>
      <c r="U18" s="61">
        <f t="shared" si="10"/>
        <v>142056.13740000001</v>
      </c>
      <c r="V18" s="65">
        <f t="shared" si="34"/>
        <v>0</v>
      </c>
      <c r="W18" s="65">
        <f t="shared" si="35"/>
        <v>0</v>
      </c>
      <c r="X18" s="39">
        <f t="shared" si="11"/>
        <v>586415.91107999999</v>
      </c>
      <c r="Y18" s="61">
        <f t="shared" si="12"/>
        <v>283771.61259999999</v>
      </c>
      <c r="Z18" s="61">
        <f t="shared" si="13"/>
        <v>142056.13740000001</v>
      </c>
      <c r="AA18" s="61">
        <f t="shared" si="14"/>
        <v>283873.81125999999</v>
      </c>
      <c r="AB18" s="61">
        <f t="shared" si="15"/>
        <v>34066.22</v>
      </c>
      <c r="AC18" s="39">
        <f t="shared" si="16"/>
        <v>743767.78125999996</v>
      </c>
      <c r="AD18" s="39">
        <f t="shared" si="17"/>
        <v>4736805.6923399996</v>
      </c>
      <c r="AE18" s="39">
        <f t="shared" si="32"/>
        <v>4738000</v>
      </c>
      <c r="AF18" s="39">
        <f t="shared" si="18"/>
        <v>-4169440</v>
      </c>
      <c r="AG18" s="18">
        <v>10</v>
      </c>
      <c r="AH18" s="19">
        <f t="shared" si="33"/>
        <v>47368056.9234</v>
      </c>
      <c r="AI18" s="76">
        <f t="shared" si="19"/>
        <v>34066220</v>
      </c>
      <c r="AJ18" s="76">
        <f t="shared" si="20"/>
        <v>5864159.1107999999</v>
      </c>
      <c r="AK18" s="76">
        <f t="shared" si="21"/>
        <v>7437677.8125999998</v>
      </c>
      <c r="AL18" s="76">
        <f t="shared" si="22"/>
        <v>378944.4553872</v>
      </c>
      <c r="AM18" s="76">
        <f t="shared" si="23"/>
        <v>3789444.553872</v>
      </c>
      <c r="AN18" s="76">
        <f t="shared" si="24"/>
        <v>51157501.477271996</v>
      </c>
      <c r="AO18" s="76">
        <f t="shared" si="25"/>
        <v>5115750.1477271998</v>
      </c>
      <c r="AP18" s="76">
        <f t="shared" si="26"/>
        <v>971992.52806816797</v>
      </c>
      <c r="AQ18" s="76">
        <f t="shared" si="27"/>
        <v>52129494.005340166</v>
      </c>
    </row>
    <row r="19" spans="1:43" ht="13.5" customHeight="1" x14ac:dyDescent="0.2">
      <c r="A19" s="16" t="s">
        <v>25</v>
      </c>
      <c r="B19" s="17">
        <v>4738000</v>
      </c>
      <c r="C19" s="19">
        <v>47380000</v>
      </c>
      <c r="D19" s="19">
        <v>0</v>
      </c>
      <c r="E19" s="19">
        <v>0</v>
      </c>
      <c r="F19" s="38">
        <v>30</v>
      </c>
      <c r="G19" s="61">
        <f t="shared" si="28"/>
        <v>3406622</v>
      </c>
      <c r="H19" s="61">
        <f t="shared" si="30"/>
        <v>0</v>
      </c>
      <c r="I19" s="39">
        <f t="shared" si="0"/>
        <v>0</v>
      </c>
      <c r="J19" s="39">
        <f t="shared" si="1"/>
        <v>3406622</v>
      </c>
      <c r="K19" s="39">
        <f t="shared" si="2"/>
        <v>3406622</v>
      </c>
      <c r="L19" s="61">
        <f t="shared" si="3"/>
        <v>136264.88</v>
      </c>
      <c r="M19" s="61">
        <f t="shared" si="4"/>
        <v>136264.88</v>
      </c>
      <c r="N19" s="61"/>
      <c r="O19" s="61" t="b">
        <f t="shared" si="31"/>
        <v>0</v>
      </c>
      <c r="P19" s="39">
        <f t="shared" si="5"/>
        <v>272529.76</v>
      </c>
      <c r="Q19" s="39">
        <f t="shared" si="6"/>
        <v>3134092.24</v>
      </c>
      <c r="R19" s="61">
        <f t="shared" si="7"/>
        <v>0</v>
      </c>
      <c r="S19" s="61">
        <f t="shared" si="8"/>
        <v>408794.64</v>
      </c>
      <c r="T19" s="61">
        <f t="shared" si="9"/>
        <v>35565.133679999999</v>
      </c>
      <c r="U19" s="61">
        <f t="shared" si="10"/>
        <v>142056.13740000001</v>
      </c>
      <c r="V19" s="65">
        <f t="shared" si="34"/>
        <v>0</v>
      </c>
      <c r="W19" s="65">
        <f t="shared" si="35"/>
        <v>0</v>
      </c>
      <c r="X19" s="39">
        <f t="shared" si="11"/>
        <v>586415.91107999999</v>
      </c>
      <c r="Y19" s="61">
        <f t="shared" si="12"/>
        <v>283771.61259999999</v>
      </c>
      <c r="Z19" s="61">
        <f t="shared" si="13"/>
        <v>142056.13740000001</v>
      </c>
      <c r="AA19" s="61">
        <f t="shared" si="14"/>
        <v>283873.81125999999</v>
      </c>
      <c r="AB19" s="61">
        <f t="shared" si="15"/>
        <v>34066.22</v>
      </c>
      <c r="AC19" s="39">
        <f t="shared" si="16"/>
        <v>743767.78125999996</v>
      </c>
      <c r="AD19" s="39">
        <f t="shared" si="17"/>
        <v>4736805.6923399996</v>
      </c>
      <c r="AE19" s="39">
        <f t="shared" si="32"/>
        <v>4738000</v>
      </c>
      <c r="AF19" s="39">
        <f t="shared" si="18"/>
        <v>-4169440</v>
      </c>
      <c r="AG19" s="18">
        <v>10</v>
      </c>
      <c r="AH19" s="19">
        <f t="shared" si="33"/>
        <v>47368056.9234</v>
      </c>
      <c r="AI19" s="76">
        <f t="shared" si="19"/>
        <v>34066220</v>
      </c>
      <c r="AJ19" s="76">
        <f t="shared" si="20"/>
        <v>5864159.1107999999</v>
      </c>
      <c r="AK19" s="76">
        <f t="shared" si="21"/>
        <v>7437677.8125999998</v>
      </c>
      <c r="AL19" s="76">
        <f t="shared" si="22"/>
        <v>378944.4553872</v>
      </c>
      <c r="AM19" s="76">
        <f t="shared" si="23"/>
        <v>3789444.553872</v>
      </c>
      <c r="AN19" s="76">
        <f t="shared" si="24"/>
        <v>51157501.477271996</v>
      </c>
      <c r="AO19" s="76">
        <f t="shared" si="25"/>
        <v>5115750.1477271998</v>
      </c>
      <c r="AP19" s="76">
        <f t="shared" si="26"/>
        <v>971992.52806816797</v>
      </c>
      <c r="AQ19" s="76">
        <f t="shared" si="27"/>
        <v>52129494.005340166</v>
      </c>
    </row>
    <row r="20" spans="1:43" ht="13.5" customHeight="1" x14ac:dyDescent="0.2">
      <c r="A20" s="16" t="s">
        <v>26</v>
      </c>
      <c r="B20" s="17">
        <v>4738000</v>
      </c>
      <c r="C20" s="19">
        <v>42642000</v>
      </c>
      <c r="D20" s="19">
        <v>0</v>
      </c>
      <c r="E20" s="19">
        <v>0</v>
      </c>
      <c r="F20" s="38">
        <v>30</v>
      </c>
      <c r="G20" s="61">
        <f t="shared" si="28"/>
        <v>3406622</v>
      </c>
      <c r="H20" s="61">
        <f t="shared" si="30"/>
        <v>0</v>
      </c>
      <c r="I20" s="39">
        <f t="shared" si="0"/>
        <v>0</v>
      </c>
      <c r="J20" s="39">
        <f t="shared" si="1"/>
        <v>3406622</v>
      </c>
      <c r="K20" s="39">
        <f t="shared" si="2"/>
        <v>3406622</v>
      </c>
      <c r="L20" s="61">
        <f t="shared" si="3"/>
        <v>136264.88</v>
      </c>
      <c r="M20" s="61">
        <f t="shared" si="4"/>
        <v>136264.88</v>
      </c>
      <c r="N20" s="61"/>
      <c r="O20" s="61" t="b">
        <f t="shared" si="31"/>
        <v>0</v>
      </c>
      <c r="P20" s="39">
        <f t="shared" si="5"/>
        <v>272529.76</v>
      </c>
      <c r="Q20" s="39">
        <f t="shared" si="6"/>
        <v>3134092.24</v>
      </c>
      <c r="R20" s="61">
        <f t="shared" si="7"/>
        <v>0</v>
      </c>
      <c r="S20" s="61">
        <f t="shared" si="8"/>
        <v>408794.64</v>
      </c>
      <c r="T20" s="61">
        <f t="shared" si="9"/>
        <v>35565.133679999999</v>
      </c>
      <c r="U20" s="61">
        <f t="shared" si="10"/>
        <v>142056.13740000001</v>
      </c>
      <c r="V20" s="65">
        <f t="shared" si="34"/>
        <v>0</v>
      </c>
      <c r="W20" s="65">
        <f t="shared" si="35"/>
        <v>0</v>
      </c>
      <c r="X20" s="39">
        <f t="shared" si="11"/>
        <v>586415.91107999999</v>
      </c>
      <c r="Y20" s="61">
        <f t="shared" si="12"/>
        <v>283771.61259999999</v>
      </c>
      <c r="Z20" s="61">
        <f t="shared" si="13"/>
        <v>142056.13740000001</v>
      </c>
      <c r="AA20" s="61">
        <f t="shared" si="14"/>
        <v>283873.81125999999</v>
      </c>
      <c r="AB20" s="61">
        <f t="shared" si="15"/>
        <v>34066.22</v>
      </c>
      <c r="AC20" s="39">
        <f t="shared" si="16"/>
        <v>743767.78125999996</v>
      </c>
      <c r="AD20" s="39">
        <f t="shared" si="17"/>
        <v>4736805.6923399996</v>
      </c>
      <c r="AE20" s="39">
        <f t="shared" si="32"/>
        <v>4738000</v>
      </c>
      <c r="AF20" s="39">
        <f t="shared" si="18"/>
        <v>-4169440</v>
      </c>
      <c r="AG20" s="18">
        <v>9</v>
      </c>
      <c r="AH20" s="19">
        <f t="shared" si="33"/>
        <v>42631251.231059998</v>
      </c>
      <c r="AI20" s="76">
        <f t="shared" si="19"/>
        <v>30659598</v>
      </c>
      <c r="AJ20" s="76">
        <f t="shared" si="20"/>
        <v>5277743.1997199999</v>
      </c>
      <c r="AK20" s="76">
        <f t="shared" si="21"/>
        <v>6693910.0313399993</v>
      </c>
      <c r="AL20" s="76">
        <f t="shared" si="22"/>
        <v>378944.4553872</v>
      </c>
      <c r="AM20" s="76">
        <f t="shared" si="23"/>
        <v>3410500.0984847997</v>
      </c>
      <c r="AN20" s="76">
        <f t="shared" si="24"/>
        <v>46041751.329544798</v>
      </c>
      <c r="AO20" s="76">
        <f t="shared" si="25"/>
        <v>4604175.1329544801</v>
      </c>
      <c r="AP20" s="76">
        <f t="shared" si="26"/>
        <v>874793.27526135126</v>
      </c>
      <c r="AQ20" s="76">
        <f t="shared" si="27"/>
        <v>46916544.604806148</v>
      </c>
    </row>
    <row r="21" spans="1:43" ht="13.5" customHeight="1" x14ac:dyDescent="0.2">
      <c r="A21" s="16" t="s">
        <v>27</v>
      </c>
      <c r="B21" s="17">
        <v>4738000</v>
      </c>
      <c r="C21" s="19">
        <v>52118000</v>
      </c>
      <c r="D21" s="19">
        <v>0</v>
      </c>
      <c r="E21" s="19">
        <v>0</v>
      </c>
      <c r="F21" s="38">
        <v>30</v>
      </c>
      <c r="G21" s="61">
        <f t="shared" si="28"/>
        <v>3406622</v>
      </c>
      <c r="H21" s="61">
        <f t="shared" si="30"/>
        <v>0</v>
      </c>
      <c r="I21" s="39">
        <f t="shared" si="0"/>
        <v>0</v>
      </c>
      <c r="J21" s="39">
        <f t="shared" si="1"/>
        <v>3406622</v>
      </c>
      <c r="K21" s="39">
        <f t="shared" si="2"/>
        <v>3406622</v>
      </c>
      <c r="L21" s="61">
        <f t="shared" si="3"/>
        <v>136264.88</v>
      </c>
      <c r="M21" s="61">
        <f t="shared" si="4"/>
        <v>136264.88</v>
      </c>
      <c r="N21" s="61"/>
      <c r="O21" s="61" t="b">
        <f t="shared" si="31"/>
        <v>0</v>
      </c>
      <c r="P21" s="39">
        <f t="shared" si="5"/>
        <v>272529.76</v>
      </c>
      <c r="Q21" s="39">
        <f t="shared" si="6"/>
        <v>3134092.24</v>
      </c>
      <c r="R21" s="61">
        <f t="shared" si="7"/>
        <v>0</v>
      </c>
      <c r="S21" s="61">
        <f t="shared" si="8"/>
        <v>408794.64</v>
      </c>
      <c r="T21" s="61">
        <f t="shared" si="9"/>
        <v>35565.133679999999</v>
      </c>
      <c r="U21" s="61">
        <f t="shared" si="10"/>
        <v>142056.13740000001</v>
      </c>
      <c r="V21" s="65">
        <f t="shared" si="34"/>
        <v>0</v>
      </c>
      <c r="W21" s="65">
        <f t="shared" si="35"/>
        <v>0</v>
      </c>
      <c r="X21" s="39">
        <f t="shared" si="11"/>
        <v>586415.91107999999</v>
      </c>
      <c r="Y21" s="61">
        <f t="shared" si="12"/>
        <v>283771.61259999999</v>
      </c>
      <c r="Z21" s="61">
        <f t="shared" si="13"/>
        <v>142056.13740000001</v>
      </c>
      <c r="AA21" s="61">
        <f t="shared" si="14"/>
        <v>283873.81125999999</v>
      </c>
      <c r="AB21" s="61">
        <f t="shared" si="15"/>
        <v>34066.22</v>
      </c>
      <c r="AC21" s="39">
        <f t="shared" si="16"/>
        <v>743767.78125999996</v>
      </c>
      <c r="AD21" s="39">
        <f t="shared" si="17"/>
        <v>4736805.6923399996</v>
      </c>
      <c r="AE21" s="39">
        <f t="shared" si="32"/>
        <v>4738000</v>
      </c>
      <c r="AF21" s="39">
        <f t="shared" si="18"/>
        <v>-4169440</v>
      </c>
      <c r="AG21" s="18">
        <v>11</v>
      </c>
      <c r="AH21" s="19">
        <f t="shared" si="33"/>
        <v>52104862.615739994</v>
      </c>
      <c r="AI21" s="76">
        <f t="shared" si="19"/>
        <v>37472842</v>
      </c>
      <c r="AJ21" s="76">
        <f t="shared" si="20"/>
        <v>6450575.0218799999</v>
      </c>
      <c r="AK21" s="76">
        <f t="shared" si="21"/>
        <v>8181445.5938599994</v>
      </c>
      <c r="AL21" s="76">
        <f t="shared" si="22"/>
        <v>378944.4553872</v>
      </c>
      <c r="AM21" s="76">
        <f t="shared" si="23"/>
        <v>4168389.0092591997</v>
      </c>
      <c r="AN21" s="76">
        <f t="shared" si="24"/>
        <v>56273251.624999195</v>
      </c>
      <c r="AO21" s="76">
        <f t="shared" si="25"/>
        <v>5627325.1624999195</v>
      </c>
      <c r="AP21" s="76">
        <f t="shared" si="26"/>
        <v>1069191.7808749848</v>
      </c>
      <c r="AQ21" s="76">
        <f t="shared" si="27"/>
        <v>57342443.405874178</v>
      </c>
    </row>
    <row r="22" spans="1:43" ht="13.5" customHeight="1" x14ac:dyDescent="0.2">
      <c r="A22" s="16" t="s">
        <v>28</v>
      </c>
      <c r="B22" s="17">
        <v>4738000</v>
      </c>
      <c r="C22" s="19">
        <v>47380000</v>
      </c>
      <c r="D22" s="19">
        <v>0</v>
      </c>
      <c r="E22" s="19">
        <v>0</v>
      </c>
      <c r="F22" s="38">
        <v>30</v>
      </c>
      <c r="G22" s="61">
        <f t="shared" si="28"/>
        <v>3406622</v>
      </c>
      <c r="H22" s="61">
        <f t="shared" si="30"/>
        <v>0</v>
      </c>
      <c r="I22" s="39">
        <f t="shared" si="0"/>
        <v>0</v>
      </c>
      <c r="J22" s="39">
        <f t="shared" si="1"/>
        <v>3406622</v>
      </c>
      <c r="K22" s="39">
        <f t="shared" si="2"/>
        <v>3406622</v>
      </c>
      <c r="L22" s="61">
        <f t="shared" si="3"/>
        <v>136264.88</v>
      </c>
      <c r="M22" s="61">
        <f t="shared" si="4"/>
        <v>136264.88</v>
      </c>
      <c r="N22" s="61"/>
      <c r="O22" s="61" t="b">
        <f t="shared" si="31"/>
        <v>0</v>
      </c>
      <c r="P22" s="39">
        <f t="shared" si="5"/>
        <v>272529.76</v>
      </c>
      <c r="Q22" s="39">
        <f t="shared" si="6"/>
        <v>3134092.24</v>
      </c>
      <c r="R22" s="61">
        <f t="shared" si="7"/>
        <v>0</v>
      </c>
      <c r="S22" s="61">
        <f t="shared" si="8"/>
        <v>408794.64</v>
      </c>
      <c r="T22" s="61">
        <f t="shared" si="9"/>
        <v>35565.133679999999</v>
      </c>
      <c r="U22" s="61">
        <f t="shared" si="10"/>
        <v>142056.13740000001</v>
      </c>
      <c r="V22" s="65">
        <f t="shared" si="34"/>
        <v>0</v>
      </c>
      <c r="W22" s="65">
        <f t="shared" si="35"/>
        <v>0</v>
      </c>
      <c r="X22" s="39">
        <f t="shared" si="11"/>
        <v>586415.91107999999</v>
      </c>
      <c r="Y22" s="61">
        <f t="shared" si="12"/>
        <v>283771.61259999999</v>
      </c>
      <c r="Z22" s="61">
        <f t="shared" si="13"/>
        <v>142056.13740000001</v>
      </c>
      <c r="AA22" s="61">
        <f t="shared" si="14"/>
        <v>283873.81125999999</v>
      </c>
      <c r="AB22" s="61">
        <f t="shared" si="15"/>
        <v>34066.22</v>
      </c>
      <c r="AC22" s="39">
        <f t="shared" si="16"/>
        <v>743767.78125999996</v>
      </c>
      <c r="AD22" s="39">
        <f t="shared" si="17"/>
        <v>4736805.6923399996</v>
      </c>
      <c r="AE22" s="39">
        <f t="shared" si="32"/>
        <v>4738000</v>
      </c>
      <c r="AF22" s="39">
        <f t="shared" si="18"/>
        <v>-4169440</v>
      </c>
      <c r="AG22" s="18">
        <v>10</v>
      </c>
      <c r="AH22" s="19">
        <f t="shared" si="33"/>
        <v>47368056.9234</v>
      </c>
      <c r="AI22" s="76">
        <f t="shared" si="19"/>
        <v>34066220</v>
      </c>
      <c r="AJ22" s="76">
        <f t="shared" si="20"/>
        <v>5864159.1107999999</v>
      </c>
      <c r="AK22" s="76">
        <f t="shared" si="21"/>
        <v>7437677.8125999998</v>
      </c>
      <c r="AL22" s="76">
        <f t="shared" si="22"/>
        <v>378944.4553872</v>
      </c>
      <c r="AM22" s="76">
        <f t="shared" si="23"/>
        <v>3789444.553872</v>
      </c>
      <c r="AN22" s="76">
        <f t="shared" si="24"/>
        <v>51157501.477271996</v>
      </c>
      <c r="AO22" s="76">
        <f t="shared" si="25"/>
        <v>5115750.1477271998</v>
      </c>
      <c r="AP22" s="76">
        <f t="shared" si="26"/>
        <v>971992.52806816797</v>
      </c>
      <c r="AQ22" s="76">
        <f t="shared" si="27"/>
        <v>52129494.005340166</v>
      </c>
    </row>
    <row r="23" spans="1:43" ht="13.5" customHeight="1" x14ac:dyDescent="0.2">
      <c r="A23" s="16" t="s">
        <v>28</v>
      </c>
      <c r="B23" s="17">
        <v>4738000</v>
      </c>
      <c r="C23" s="19">
        <v>47380000</v>
      </c>
      <c r="D23" s="19">
        <v>0</v>
      </c>
      <c r="E23" s="19">
        <v>0</v>
      </c>
      <c r="F23" s="38">
        <v>30</v>
      </c>
      <c r="G23" s="61">
        <f t="shared" si="28"/>
        <v>3406622</v>
      </c>
      <c r="H23" s="61">
        <f t="shared" si="30"/>
        <v>0</v>
      </c>
      <c r="I23" s="39">
        <f t="shared" si="0"/>
        <v>0</v>
      </c>
      <c r="J23" s="39">
        <f t="shared" si="1"/>
        <v>3406622</v>
      </c>
      <c r="K23" s="39">
        <f t="shared" si="2"/>
        <v>3406622</v>
      </c>
      <c r="L23" s="61">
        <f t="shared" si="3"/>
        <v>136264.88</v>
      </c>
      <c r="M23" s="61">
        <f t="shared" si="4"/>
        <v>136264.88</v>
      </c>
      <c r="N23" s="61"/>
      <c r="O23" s="61" t="b">
        <f t="shared" si="31"/>
        <v>0</v>
      </c>
      <c r="P23" s="39">
        <f t="shared" si="5"/>
        <v>272529.76</v>
      </c>
      <c r="Q23" s="39">
        <f t="shared" si="6"/>
        <v>3134092.24</v>
      </c>
      <c r="R23" s="61">
        <f t="shared" si="7"/>
        <v>0</v>
      </c>
      <c r="S23" s="61">
        <f t="shared" si="8"/>
        <v>408794.64</v>
      </c>
      <c r="T23" s="61">
        <f t="shared" si="9"/>
        <v>35565.133679999999</v>
      </c>
      <c r="U23" s="61">
        <f t="shared" si="10"/>
        <v>142056.13740000001</v>
      </c>
      <c r="V23" s="65">
        <f t="shared" si="34"/>
        <v>0</v>
      </c>
      <c r="W23" s="65">
        <f t="shared" si="35"/>
        <v>0</v>
      </c>
      <c r="X23" s="39">
        <f t="shared" si="11"/>
        <v>586415.91107999999</v>
      </c>
      <c r="Y23" s="61">
        <f t="shared" si="12"/>
        <v>283771.61259999999</v>
      </c>
      <c r="Z23" s="61">
        <f t="shared" si="13"/>
        <v>142056.13740000001</v>
      </c>
      <c r="AA23" s="61">
        <f t="shared" si="14"/>
        <v>283873.81125999999</v>
      </c>
      <c r="AB23" s="61">
        <f t="shared" si="15"/>
        <v>34066.22</v>
      </c>
      <c r="AC23" s="39">
        <f t="shared" si="16"/>
        <v>743767.78125999996</v>
      </c>
      <c r="AD23" s="39">
        <f t="shared" si="17"/>
        <v>4736805.6923399996</v>
      </c>
      <c r="AE23" s="39">
        <f t="shared" si="32"/>
        <v>4738000</v>
      </c>
      <c r="AF23" s="39">
        <f t="shared" si="18"/>
        <v>-4169440</v>
      </c>
      <c r="AG23" s="18">
        <v>10</v>
      </c>
      <c r="AH23" s="19">
        <f t="shared" si="33"/>
        <v>47368056.9234</v>
      </c>
      <c r="AI23" s="76">
        <f t="shared" si="19"/>
        <v>34066220</v>
      </c>
      <c r="AJ23" s="76">
        <f t="shared" si="20"/>
        <v>5864159.1107999999</v>
      </c>
      <c r="AK23" s="76">
        <f t="shared" si="21"/>
        <v>7437677.8125999998</v>
      </c>
      <c r="AL23" s="76">
        <f t="shared" si="22"/>
        <v>378944.4553872</v>
      </c>
      <c r="AM23" s="76">
        <f t="shared" si="23"/>
        <v>3789444.553872</v>
      </c>
      <c r="AN23" s="76">
        <f t="shared" si="24"/>
        <v>51157501.477271996</v>
      </c>
      <c r="AO23" s="76">
        <f t="shared" si="25"/>
        <v>5115750.1477271998</v>
      </c>
      <c r="AP23" s="76">
        <f t="shared" si="26"/>
        <v>971992.52806816797</v>
      </c>
      <c r="AQ23" s="76">
        <f t="shared" si="27"/>
        <v>52129494.005340166</v>
      </c>
    </row>
    <row r="24" spans="1:43" ht="13.5" customHeight="1" x14ac:dyDescent="0.2">
      <c r="A24" s="12" t="s">
        <v>29</v>
      </c>
      <c r="B24" s="13"/>
      <c r="C24" s="27"/>
      <c r="D24" s="28"/>
      <c r="E24" s="28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70"/>
      <c r="AH24" s="27"/>
      <c r="AI24" s="76"/>
      <c r="AJ24" s="76"/>
      <c r="AK24" s="76"/>
      <c r="AL24" s="76"/>
      <c r="AM24" s="76"/>
      <c r="AN24" s="76"/>
      <c r="AO24" s="76"/>
      <c r="AP24" s="76"/>
      <c r="AQ24" s="76"/>
    </row>
    <row r="25" spans="1:43" ht="13.5" customHeight="1" x14ac:dyDescent="0.2">
      <c r="A25" s="16" t="s">
        <v>30</v>
      </c>
      <c r="B25" s="19">
        <v>2440070</v>
      </c>
      <c r="C25" s="19">
        <v>26840770</v>
      </c>
      <c r="D25" s="19">
        <v>0</v>
      </c>
      <c r="E25" s="19">
        <v>0</v>
      </c>
      <c r="F25" s="38">
        <v>30</v>
      </c>
      <c r="G25" s="61">
        <f t="shared" si="28"/>
        <v>1754410.3299999998</v>
      </c>
      <c r="H25" s="61">
        <f>IF(G25&lt;2000000,117172,0)</f>
        <v>117172</v>
      </c>
      <c r="I25" s="39">
        <f t="shared" si="0"/>
        <v>117172</v>
      </c>
      <c r="J25" s="39">
        <f t="shared" si="1"/>
        <v>1754410.3299999998</v>
      </c>
      <c r="K25" s="39">
        <f t="shared" si="2"/>
        <v>1871582.3299999998</v>
      </c>
      <c r="L25" s="61">
        <f t="shared" si="3"/>
        <v>70176.413199999995</v>
      </c>
      <c r="M25" s="61">
        <f t="shared" si="4"/>
        <v>70176.413199999995</v>
      </c>
      <c r="N25" s="61"/>
      <c r="O25" s="61" t="b">
        <f>IF(AND(G25&gt;=($B$176*4),G25&lt;($B$176*16)),G25*$AH$164,IF(AND(G25&gt;=($B$176*16),G25&lt;=($B$176*17)),G25*$AH$165,IF(AND(G25&gt;($B$176*17),G25&lt;=
($B$176*18)),G25*$AH$166,IF(AND(G25&gt;($B$176*18),G25&gt;=($B$176*19)),G25*$AH$167,IF(AND(G25&gt;($B$176*19),G25&lt;=($B$176*20)),G25*$AH$168,IF((G25&gt;($B$176*20)),G25*$AH$169))))))</f>
        <v>0</v>
      </c>
      <c r="P25" s="39">
        <f t="shared" si="5"/>
        <v>140352.82639999999</v>
      </c>
      <c r="Q25" s="39">
        <f t="shared" si="6"/>
        <v>1731229.5035999999</v>
      </c>
      <c r="R25" s="61">
        <f t="shared" si="7"/>
        <v>0</v>
      </c>
      <c r="S25" s="61">
        <f t="shared" si="8"/>
        <v>210529.23959999997</v>
      </c>
      <c r="T25" s="61">
        <f t="shared" si="9"/>
        <v>18316.043845199998</v>
      </c>
      <c r="U25" s="61">
        <f t="shared" si="10"/>
        <v>73158.910760999992</v>
      </c>
      <c r="V25" s="65">
        <f>+IF(G25&lt;$B$117,0,G25*3%)</f>
        <v>0</v>
      </c>
      <c r="W25" s="65">
        <f>+IF(J25&lt;$B$179,0,J25*2%)</f>
        <v>0</v>
      </c>
      <c r="X25" s="39">
        <f t="shared" si="11"/>
        <v>302004.19420619996</v>
      </c>
      <c r="Y25" s="61">
        <f t="shared" si="12"/>
        <v>155902.808089</v>
      </c>
      <c r="Z25" s="61">
        <f t="shared" si="13"/>
        <v>73158.910760999992</v>
      </c>
      <c r="AA25" s="61">
        <f t="shared" si="14"/>
        <v>155958.95555889999</v>
      </c>
      <c r="AB25" s="61">
        <f t="shared" si="15"/>
        <v>18715.8233</v>
      </c>
      <c r="AC25" s="39">
        <f t="shared" si="16"/>
        <v>403736.49770889996</v>
      </c>
      <c r="AD25" s="39">
        <f t="shared" si="17"/>
        <v>2577323.0219151</v>
      </c>
      <c r="AE25" s="39">
        <f>+B25</f>
        <v>2440070</v>
      </c>
      <c r="AF25" s="39">
        <f t="shared" si="18"/>
        <v>-2147261.6</v>
      </c>
      <c r="AG25" s="18">
        <v>11</v>
      </c>
      <c r="AH25" s="19">
        <f t="shared" ref="AH25:AH49" si="36">+AD25*AG25</f>
        <v>28350553.241066102</v>
      </c>
      <c r="AI25" s="76">
        <f t="shared" si="19"/>
        <v>20587405.629999999</v>
      </c>
      <c r="AJ25" s="76">
        <f t="shared" si="20"/>
        <v>3322046.1362681994</v>
      </c>
      <c r="AK25" s="76">
        <f t="shared" si="21"/>
        <v>4441101.4747978998</v>
      </c>
      <c r="AL25" s="76">
        <f t="shared" si="22"/>
        <v>206185.84175320802</v>
      </c>
      <c r="AM25" s="76">
        <f t="shared" si="23"/>
        <v>2268044.2592852884</v>
      </c>
      <c r="AN25" s="76">
        <f t="shared" si="24"/>
        <v>30618597.500351392</v>
      </c>
      <c r="AO25" s="76">
        <f t="shared" si="25"/>
        <v>3061859.7500351393</v>
      </c>
      <c r="AP25" s="76">
        <f t="shared" si="26"/>
        <v>581753.35250667646</v>
      </c>
      <c r="AQ25" s="76">
        <f t="shared" si="27"/>
        <v>31200350.852858067</v>
      </c>
    </row>
    <row r="26" spans="1:43" ht="13.5" customHeight="1" x14ac:dyDescent="0.2">
      <c r="A26" s="16" t="s">
        <v>31</v>
      </c>
      <c r="B26" s="19">
        <v>2731818</v>
      </c>
      <c r="C26" s="19">
        <v>30049998</v>
      </c>
      <c r="D26" s="19">
        <v>0</v>
      </c>
      <c r="E26" s="19">
        <v>0</v>
      </c>
      <c r="F26" s="38">
        <v>30</v>
      </c>
      <c r="G26" s="61">
        <f t="shared" si="28"/>
        <v>1964177.142</v>
      </c>
      <c r="H26" s="61">
        <f>IF(G26&lt;2000000,117172,0)</f>
        <v>117172</v>
      </c>
      <c r="I26" s="39">
        <f t="shared" si="0"/>
        <v>117172</v>
      </c>
      <c r="J26" s="39">
        <f t="shared" si="1"/>
        <v>1964177.142</v>
      </c>
      <c r="K26" s="39">
        <f t="shared" si="2"/>
        <v>2081349.142</v>
      </c>
      <c r="L26" s="61">
        <f t="shared" si="3"/>
        <v>78567.085680000004</v>
      </c>
      <c r="M26" s="61">
        <f t="shared" si="4"/>
        <v>78567.085680000004</v>
      </c>
      <c r="N26" s="61"/>
      <c r="O26" s="61" t="b">
        <f>IF(AND(G26&gt;=($B$176*4),G26&lt;($B$176*16)),G26*$AH$164,IF(AND(G26&gt;=($B$176*16),G26&lt;=($B$176*17)),G26*$AH$165,IF(AND(G26&gt;($B$176*17),G26&lt;=
($B$176*18)),G26*$AH$166,IF(AND(G26&gt;($B$176*18),G26&gt;=($B$176*19)),G26*$AH$167,IF(AND(G26&gt;($B$176*19),G26&lt;=($B$176*20)),G26*$AH$168,IF((G26&gt;($B$176*20)),G26*$AH$169))))))</f>
        <v>0</v>
      </c>
      <c r="P26" s="39">
        <f t="shared" si="5"/>
        <v>157134.17136000001</v>
      </c>
      <c r="Q26" s="39">
        <f t="shared" si="6"/>
        <v>1924214.97064</v>
      </c>
      <c r="R26" s="61">
        <f t="shared" si="7"/>
        <v>0</v>
      </c>
      <c r="S26" s="61">
        <f t="shared" si="8"/>
        <v>235701.25704</v>
      </c>
      <c r="T26" s="61">
        <f t="shared" si="9"/>
        <v>20506.009362479999</v>
      </c>
      <c r="U26" s="61">
        <f t="shared" si="10"/>
        <v>81906.186821399999</v>
      </c>
      <c r="V26" s="65">
        <f>+IF(G26&lt;$B$117,0,G26*3%)</f>
        <v>0</v>
      </c>
      <c r="W26" s="65">
        <f>+IF(J26&lt;$B$179,0,J26*2%)</f>
        <v>0</v>
      </c>
      <c r="X26" s="39">
        <f t="shared" si="11"/>
        <v>338113.45322387997</v>
      </c>
      <c r="Y26" s="61">
        <f t="shared" si="12"/>
        <v>173376.38352860001</v>
      </c>
      <c r="Z26" s="61">
        <f t="shared" si="13"/>
        <v>81906.186821399999</v>
      </c>
      <c r="AA26" s="61">
        <f t="shared" si="14"/>
        <v>173438.82400286</v>
      </c>
      <c r="AB26" s="61">
        <f t="shared" si="15"/>
        <v>20813.491420000002</v>
      </c>
      <c r="AC26" s="39">
        <f t="shared" si="16"/>
        <v>449534.88577285997</v>
      </c>
      <c r="AD26" s="39">
        <f t="shared" si="17"/>
        <v>2868997.4809967401</v>
      </c>
      <c r="AE26" s="39">
        <f>+B26</f>
        <v>2731818</v>
      </c>
      <c r="AF26" s="39">
        <f t="shared" si="18"/>
        <v>-2403999.84</v>
      </c>
      <c r="AG26" s="18">
        <v>11</v>
      </c>
      <c r="AH26" s="19">
        <f t="shared" si="36"/>
        <v>31558972.290964141</v>
      </c>
      <c r="AI26" s="76">
        <f t="shared" si="19"/>
        <v>22894840.561999999</v>
      </c>
      <c r="AJ26" s="76">
        <f t="shared" si="20"/>
        <v>3719247.9854626795</v>
      </c>
      <c r="AK26" s="76">
        <f t="shared" si="21"/>
        <v>4944883.7435014592</v>
      </c>
      <c r="AL26" s="76">
        <f t="shared" si="22"/>
        <v>229519.7984797392</v>
      </c>
      <c r="AM26" s="76">
        <f t="shared" si="23"/>
        <v>2524717.7832771312</v>
      </c>
      <c r="AN26" s="76">
        <f t="shared" si="24"/>
        <v>34083690.074241273</v>
      </c>
      <c r="AO26" s="76">
        <f t="shared" si="25"/>
        <v>3408369.0074241273</v>
      </c>
      <c r="AP26" s="76">
        <f t="shared" si="26"/>
        <v>647590.11141058418</v>
      </c>
      <c r="AQ26" s="76">
        <f t="shared" si="27"/>
        <v>34731280.185651854</v>
      </c>
    </row>
    <row r="27" spans="1:43" ht="13.5" customHeight="1" x14ac:dyDescent="0.2">
      <c r="A27" s="12" t="s">
        <v>32</v>
      </c>
      <c r="B27" s="13"/>
      <c r="C27" s="30"/>
      <c r="D27" s="31"/>
      <c r="E27" s="31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70"/>
      <c r="AH27" s="29"/>
      <c r="AI27" s="76"/>
      <c r="AJ27" s="76"/>
      <c r="AK27" s="76"/>
      <c r="AL27" s="76"/>
      <c r="AM27" s="76"/>
      <c r="AN27" s="76"/>
      <c r="AO27" s="76"/>
      <c r="AP27" s="76"/>
      <c r="AQ27" s="76"/>
    </row>
    <row r="28" spans="1:43" ht="13.5" customHeight="1" x14ac:dyDescent="0.2">
      <c r="A28" s="16" t="s">
        <v>33</v>
      </c>
      <c r="B28" s="19">
        <v>5064790</v>
      </c>
      <c r="C28" s="19">
        <v>55712690</v>
      </c>
      <c r="D28" s="23"/>
      <c r="E28" s="19">
        <v>0</v>
      </c>
      <c r="F28" s="38">
        <v>30</v>
      </c>
      <c r="G28" s="61">
        <f t="shared" si="28"/>
        <v>3641584.01</v>
      </c>
      <c r="H28" s="61">
        <f>IF(G28&lt;2000000,117172,0)</f>
        <v>0</v>
      </c>
      <c r="I28" s="39">
        <f t="shared" si="0"/>
        <v>0</v>
      </c>
      <c r="J28" s="39">
        <f t="shared" si="1"/>
        <v>3641584.01</v>
      </c>
      <c r="K28" s="39">
        <f t="shared" si="2"/>
        <v>3641584.01</v>
      </c>
      <c r="L28" s="61">
        <f t="shared" si="3"/>
        <v>145663.36040000001</v>
      </c>
      <c r="M28" s="61">
        <f t="shared" si="4"/>
        <v>145663.36040000001</v>
      </c>
      <c r="N28" s="61"/>
      <c r="O28" s="61" t="b">
        <f>IF(AND(G28&gt;=($B$176*4),G28&lt;($B$176*16)),G28*$AH$164,IF(AND(G28&gt;=($B$176*16),G28&lt;=($B$176*17)),G28*$AH$165,IF(AND(G28&gt;($B$176*17),G28&lt;=
($B$176*18)),G28*$AH$166,IF(AND(G28&gt;($B$176*18),G28&gt;=($B$176*19)),G28*$AH$167,IF(AND(G28&gt;($B$176*19),G28&lt;=($B$176*20)),G28*$AH$168,IF((G28&gt;($B$176*20)),G28*$AH$169))))))</f>
        <v>0</v>
      </c>
      <c r="P28" s="39">
        <f t="shared" si="5"/>
        <v>291326.72080000001</v>
      </c>
      <c r="Q28" s="39">
        <f t="shared" si="6"/>
        <v>3350257.2891999995</v>
      </c>
      <c r="R28" s="61">
        <f t="shared" si="7"/>
        <v>0</v>
      </c>
      <c r="S28" s="61">
        <f t="shared" si="8"/>
        <v>436990.08119999996</v>
      </c>
      <c r="T28" s="61">
        <f t="shared" si="9"/>
        <v>38018.137064399998</v>
      </c>
      <c r="U28" s="61">
        <f t="shared" si="10"/>
        <v>151854.05321700001</v>
      </c>
      <c r="V28" s="65">
        <f>+IF(G28&lt;$B$179,0,G28*3%)</f>
        <v>0</v>
      </c>
      <c r="W28" s="65">
        <f>+IF(J28&lt;$B$179,0,J28*2%)</f>
        <v>0</v>
      </c>
      <c r="X28" s="39">
        <f t="shared" si="11"/>
        <v>626862.27148140001</v>
      </c>
      <c r="Y28" s="61">
        <f t="shared" si="12"/>
        <v>303343.94803299999</v>
      </c>
      <c r="Z28" s="61">
        <f t="shared" si="13"/>
        <v>151854.05321700001</v>
      </c>
      <c r="AA28" s="61">
        <f t="shared" si="14"/>
        <v>303453.19555329997</v>
      </c>
      <c r="AB28" s="61">
        <f t="shared" si="15"/>
        <v>36415.840100000001</v>
      </c>
      <c r="AC28" s="39">
        <f t="shared" si="16"/>
        <v>795067.03690329997</v>
      </c>
      <c r="AD28" s="39">
        <f t="shared" si="17"/>
        <v>5063513.3183847005</v>
      </c>
      <c r="AE28" s="39">
        <f>+B28</f>
        <v>5064790</v>
      </c>
      <c r="AF28" s="39">
        <f t="shared" si="18"/>
        <v>-4457015.2</v>
      </c>
      <c r="AG28" s="71">
        <v>11</v>
      </c>
      <c r="AH28" s="19">
        <f t="shared" si="36"/>
        <v>55698646.502231702</v>
      </c>
      <c r="AI28" s="76">
        <f t="shared" si="19"/>
        <v>40057424.109999999</v>
      </c>
      <c r="AJ28" s="76">
        <f t="shared" si="20"/>
        <v>6895484.9862954002</v>
      </c>
      <c r="AK28" s="76">
        <f t="shared" si="21"/>
        <v>8745737.4059362989</v>
      </c>
      <c r="AL28" s="76">
        <f t="shared" si="22"/>
        <v>405081.06547077606</v>
      </c>
      <c r="AM28" s="76">
        <f t="shared" si="23"/>
        <v>4455891.7201785361</v>
      </c>
      <c r="AN28" s="76">
        <f t="shared" si="24"/>
        <v>60154538.222410239</v>
      </c>
      <c r="AO28" s="76">
        <f t="shared" si="25"/>
        <v>6015453.8222410241</v>
      </c>
      <c r="AP28" s="76">
        <f t="shared" si="26"/>
        <v>1142936.2262257945</v>
      </c>
      <c r="AQ28" s="76">
        <f t="shared" si="27"/>
        <v>61297474.448636033</v>
      </c>
    </row>
    <row r="29" spans="1:43" ht="13.5" customHeight="1" x14ac:dyDescent="0.2">
      <c r="A29" s="16" t="s">
        <v>34</v>
      </c>
      <c r="B29" s="19">
        <v>2504960</v>
      </c>
      <c r="C29" s="19">
        <v>27554560</v>
      </c>
      <c r="D29" s="23"/>
      <c r="E29" s="19">
        <v>0</v>
      </c>
      <c r="F29" s="38">
        <v>30</v>
      </c>
      <c r="G29" s="61">
        <f t="shared" si="28"/>
        <v>1801066.24</v>
      </c>
      <c r="H29" s="61">
        <f>IF(G29&lt;2000000,117172,0)</f>
        <v>117172</v>
      </c>
      <c r="I29" s="39">
        <f t="shared" si="0"/>
        <v>117172</v>
      </c>
      <c r="J29" s="39">
        <f t="shared" si="1"/>
        <v>1801066.24</v>
      </c>
      <c r="K29" s="39">
        <f t="shared" si="2"/>
        <v>1918238.24</v>
      </c>
      <c r="L29" s="61">
        <f t="shared" si="3"/>
        <v>72042.649600000004</v>
      </c>
      <c r="M29" s="61">
        <f t="shared" si="4"/>
        <v>72042.649600000004</v>
      </c>
      <c r="N29" s="61"/>
      <c r="O29" s="61" t="b">
        <f>IF(AND(G29&gt;=($B$176*4),G29&lt;($B$176*16)),G29*$AH$164,IF(AND(G29&gt;=($B$176*16),G29&lt;=($B$176*17)),G29*$AH$165,IF(AND(G29&gt;($B$176*17),G29&lt;=
($B$176*18)),G29*$AH$166,IF(AND(G29&gt;($B$176*18),G29&gt;=($B$176*19)),G29*$AH$167,IF(AND(G29&gt;($B$176*19),G29&lt;=($B$176*20)),G29*$AH$168,IF((G29&gt;($B$176*20)),G29*$AH$169))))))</f>
        <v>0</v>
      </c>
      <c r="P29" s="39">
        <f t="shared" si="5"/>
        <v>144085.29920000001</v>
      </c>
      <c r="Q29" s="39">
        <f t="shared" si="6"/>
        <v>1774152.9408</v>
      </c>
      <c r="R29" s="61">
        <f t="shared" si="7"/>
        <v>0</v>
      </c>
      <c r="S29" s="61">
        <f t="shared" si="8"/>
        <v>216127.94879999998</v>
      </c>
      <c r="T29" s="61">
        <f t="shared" si="9"/>
        <v>18803.131545599997</v>
      </c>
      <c r="U29" s="61">
        <f t="shared" si="10"/>
        <v>75104.462207999997</v>
      </c>
      <c r="V29" s="65">
        <f>+IF(G29&lt;$B$117,0,G29*3%)</f>
        <v>0</v>
      </c>
      <c r="W29" s="65">
        <f>+IF(J29&lt;$B$179,0,J29*2%)</f>
        <v>0</v>
      </c>
      <c r="X29" s="39">
        <f t="shared" si="11"/>
        <v>310035.54255359998</v>
      </c>
      <c r="Y29" s="61">
        <f t="shared" si="12"/>
        <v>159789.24539200001</v>
      </c>
      <c r="Z29" s="61">
        <f t="shared" si="13"/>
        <v>75104.462207999997</v>
      </c>
      <c r="AA29" s="61">
        <f t="shared" si="14"/>
        <v>159846.79253919999</v>
      </c>
      <c r="AB29" s="61">
        <f t="shared" si="15"/>
        <v>19182.382399999999</v>
      </c>
      <c r="AC29" s="39">
        <f t="shared" si="16"/>
        <v>413922.88253920001</v>
      </c>
      <c r="AD29" s="53">
        <f t="shared" si="17"/>
        <v>2642196.6650927998</v>
      </c>
      <c r="AE29" s="39">
        <f>+B29</f>
        <v>2504960</v>
      </c>
      <c r="AF29" s="39">
        <f t="shared" si="18"/>
        <v>-2204364.7999999998</v>
      </c>
      <c r="AG29" s="71">
        <v>11</v>
      </c>
      <c r="AH29" s="19">
        <f t="shared" si="36"/>
        <v>29064163.316020798</v>
      </c>
      <c r="AI29" s="76">
        <f t="shared" si="19"/>
        <v>21100620.640000001</v>
      </c>
      <c r="AJ29" s="76">
        <f t="shared" si="20"/>
        <v>3410390.9680895996</v>
      </c>
      <c r="AK29" s="76">
        <f t="shared" si="21"/>
        <v>4553151.7079312</v>
      </c>
      <c r="AL29" s="76">
        <f t="shared" si="22"/>
        <v>211375.733207424</v>
      </c>
      <c r="AM29" s="76">
        <f t="shared" si="23"/>
        <v>2325133.065281664</v>
      </c>
      <c r="AN29" s="76">
        <f t="shared" si="24"/>
        <v>31389296.381302461</v>
      </c>
      <c r="AO29" s="76">
        <f t="shared" si="25"/>
        <v>3138929.6381302462</v>
      </c>
      <c r="AP29" s="76">
        <f t="shared" si="26"/>
        <v>596396.63124474674</v>
      </c>
      <c r="AQ29" s="76">
        <f t="shared" si="27"/>
        <v>31985693.012547206</v>
      </c>
    </row>
    <row r="30" spans="1:43" ht="13.5" customHeight="1" x14ac:dyDescent="0.2">
      <c r="A30" s="16" t="s">
        <v>35</v>
      </c>
      <c r="B30" s="19">
        <v>2504960</v>
      </c>
      <c r="C30" s="19">
        <v>27554560</v>
      </c>
      <c r="D30" s="23"/>
      <c r="E30" s="19">
        <v>0</v>
      </c>
      <c r="F30" s="38">
        <v>30</v>
      </c>
      <c r="G30" s="61">
        <f t="shared" si="28"/>
        <v>1801066.24</v>
      </c>
      <c r="H30" s="61">
        <f>IF(G30&lt;2000000,117172,0)</f>
        <v>117172</v>
      </c>
      <c r="I30" s="39">
        <f t="shared" si="0"/>
        <v>117172</v>
      </c>
      <c r="J30" s="39">
        <f t="shared" si="1"/>
        <v>1801066.24</v>
      </c>
      <c r="K30" s="39">
        <f t="shared" si="2"/>
        <v>1918238.24</v>
      </c>
      <c r="L30" s="61">
        <f t="shared" si="3"/>
        <v>72042.649600000004</v>
      </c>
      <c r="M30" s="61">
        <f t="shared" si="4"/>
        <v>72042.649600000004</v>
      </c>
      <c r="N30" s="61"/>
      <c r="O30" s="61" t="b">
        <f>IF(AND(G30&gt;=($B$176*4),G30&lt;($B$176*16)),G30*$AH$164,IF(AND(G30&gt;=($B$176*16),G30&lt;=($B$176*17)),G30*$AH$165,IF(AND(G30&gt;($B$176*17),G30&lt;=
($B$176*18)),G30*$AH$166,IF(AND(G30&gt;($B$176*18),G30&gt;=($B$176*19)),G30*$AH$167,IF(AND(G30&gt;($B$176*19),G30&lt;=($B$176*20)),G30*$AH$168,IF((G30&gt;($B$176*20)),G30*$AH$169))))))</f>
        <v>0</v>
      </c>
      <c r="P30" s="39">
        <f t="shared" si="5"/>
        <v>144085.29920000001</v>
      </c>
      <c r="Q30" s="39">
        <f t="shared" si="6"/>
        <v>1774152.9408</v>
      </c>
      <c r="R30" s="61">
        <f t="shared" si="7"/>
        <v>0</v>
      </c>
      <c r="S30" s="61">
        <f t="shared" si="8"/>
        <v>216127.94879999998</v>
      </c>
      <c r="T30" s="61">
        <f t="shared" si="9"/>
        <v>18803.131545599997</v>
      </c>
      <c r="U30" s="61">
        <f t="shared" si="10"/>
        <v>75104.462207999997</v>
      </c>
      <c r="V30" s="65">
        <f>+IF(G30&lt;$B$117,0,G30*3%)</f>
        <v>0</v>
      </c>
      <c r="W30" s="65">
        <f>+IF(J30&lt;$B$179,0,J30*2%)</f>
        <v>0</v>
      </c>
      <c r="X30" s="39">
        <f t="shared" si="11"/>
        <v>310035.54255359998</v>
      </c>
      <c r="Y30" s="61">
        <f t="shared" si="12"/>
        <v>159789.24539200001</v>
      </c>
      <c r="Z30" s="61">
        <f t="shared" si="13"/>
        <v>75104.462207999997</v>
      </c>
      <c r="AA30" s="61">
        <f t="shared" si="14"/>
        <v>159846.79253919999</v>
      </c>
      <c r="AB30" s="61">
        <f t="shared" si="15"/>
        <v>19182.382399999999</v>
      </c>
      <c r="AC30" s="39">
        <f t="shared" si="16"/>
        <v>413922.88253920001</v>
      </c>
      <c r="AD30" s="53">
        <f t="shared" si="17"/>
        <v>2642196.6650927998</v>
      </c>
      <c r="AE30" s="39">
        <f>+B30</f>
        <v>2504960</v>
      </c>
      <c r="AF30" s="39">
        <f t="shared" si="18"/>
        <v>-2204364.7999999998</v>
      </c>
      <c r="AG30" s="71">
        <v>11</v>
      </c>
      <c r="AH30" s="19">
        <f t="shared" si="36"/>
        <v>29064163.316020798</v>
      </c>
      <c r="AI30" s="76">
        <f t="shared" si="19"/>
        <v>21100620.640000001</v>
      </c>
      <c r="AJ30" s="76">
        <f t="shared" si="20"/>
        <v>3410390.9680895996</v>
      </c>
      <c r="AK30" s="76">
        <f t="shared" si="21"/>
        <v>4553151.7079312</v>
      </c>
      <c r="AL30" s="76">
        <f t="shared" si="22"/>
        <v>211375.733207424</v>
      </c>
      <c r="AM30" s="76">
        <f t="shared" si="23"/>
        <v>2325133.065281664</v>
      </c>
      <c r="AN30" s="76">
        <f t="shared" si="24"/>
        <v>31389296.381302461</v>
      </c>
      <c r="AO30" s="76">
        <f t="shared" si="25"/>
        <v>3138929.6381302462</v>
      </c>
      <c r="AP30" s="76">
        <f t="shared" si="26"/>
        <v>596396.63124474674</v>
      </c>
      <c r="AQ30" s="76">
        <f t="shared" si="27"/>
        <v>31985693.012547206</v>
      </c>
    </row>
    <row r="31" spans="1:43" ht="13.5" customHeight="1" x14ac:dyDescent="0.2">
      <c r="A31" s="16" t="s">
        <v>36</v>
      </c>
      <c r="B31" s="19">
        <v>1970766</v>
      </c>
      <c r="C31" s="19">
        <v>21678426</v>
      </c>
      <c r="D31" s="23"/>
      <c r="E31" s="19">
        <v>0</v>
      </c>
      <c r="F31" s="38">
        <v>30</v>
      </c>
      <c r="G31" s="61">
        <f t="shared" si="28"/>
        <v>1416980.754</v>
      </c>
      <c r="H31" s="61">
        <f>IF(G31&lt;2000000,117172,0)</f>
        <v>117172</v>
      </c>
      <c r="I31" s="39">
        <f t="shared" si="0"/>
        <v>117172</v>
      </c>
      <c r="J31" s="39">
        <f t="shared" si="1"/>
        <v>1416980.754</v>
      </c>
      <c r="K31" s="39">
        <f t="shared" si="2"/>
        <v>1534152.754</v>
      </c>
      <c r="L31" s="61">
        <f t="shared" si="3"/>
        <v>56679.230159999999</v>
      </c>
      <c r="M31" s="61">
        <f t="shared" si="4"/>
        <v>56679.230159999999</v>
      </c>
      <c r="N31" s="61"/>
      <c r="O31" s="61" t="b">
        <f>IF(AND(G31&gt;=($B$176*4),G31&lt;($B$176*16)),G31*$AH$164,IF(AND(G31&gt;=($B$176*16),G31&lt;=($B$176*17)),G31*$AH$165,IF(AND(G31&gt;($B$176*17),G31&lt;=
($B$176*18)),G31*$AH$166,IF(AND(G31&gt;($B$176*18),G31&gt;=($B$176*19)),G31*$AH$167,IF(AND(G31&gt;($B$176*19),G31&lt;=($B$176*20)),G31*$AH$168,IF((G31&gt;($B$176*20)),G31*$AH$169))))))</f>
        <v>0</v>
      </c>
      <c r="P31" s="39">
        <f t="shared" si="5"/>
        <v>113358.46032</v>
      </c>
      <c r="Q31" s="39">
        <f t="shared" si="6"/>
        <v>1420794.2936799999</v>
      </c>
      <c r="R31" s="61">
        <f t="shared" si="7"/>
        <v>0</v>
      </c>
      <c r="S31" s="61">
        <f t="shared" si="8"/>
        <v>170037.69047999999</v>
      </c>
      <c r="T31" s="61">
        <f t="shared" si="9"/>
        <v>14793.279071759998</v>
      </c>
      <c r="U31" s="61">
        <f t="shared" si="10"/>
        <v>59088.097441799997</v>
      </c>
      <c r="V31" s="65">
        <f>+IF(G31&lt;$B$117,0,G31*3%)</f>
        <v>0</v>
      </c>
      <c r="W31" s="65">
        <f>+IF(J31&lt;$B$179,0,J31*2%)</f>
        <v>0</v>
      </c>
      <c r="X31" s="39">
        <f t="shared" si="11"/>
        <v>243919.06699355997</v>
      </c>
      <c r="Y31" s="61">
        <f t="shared" si="12"/>
        <v>127794.92440819999</v>
      </c>
      <c r="Z31" s="61">
        <f t="shared" si="13"/>
        <v>59088.097441799997</v>
      </c>
      <c r="AA31" s="61">
        <f t="shared" si="14"/>
        <v>127840.94899082</v>
      </c>
      <c r="AB31" s="61">
        <f t="shared" si="15"/>
        <v>15341.527539999999</v>
      </c>
      <c r="AC31" s="39">
        <f t="shared" si="16"/>
        <v>330065.49838081998</v>
      </c>
      <c r="AD31" s="53">
        <f t="shared" si="17"/>
        <v>2108137.3193743802</v>
      </c>
      <c r="AE31" s="39">
        <f>+B31</f>
        <v>1970766</v>
      </c>
      <c r="AF31" s="39">
        <f t="shared" si="18"/>
        <v>-1734274.08</v>
      </c>
      <c r="AG31" s="71">
        <v>11</v>
      </c>
      <c r="AH31" s="19">
        <f t="shared" si="36"/>
        <v>23189510.513118181</v>
      </c>
      <c r="AI31" s="76">
        <f t="shared" si="19"/>
        <v>16875680.294</v>
      </c>
      <c r="AJ31" s="76">
        <f t="shared" si="20"/>
        <v>2683109.7369291596</v>
      </c>
      <c r="AK31" s="76">
        <f t="shared" si="21"/>
        <v>3630720.4821890197</v>
      </c>
      <c r="AL31" s="76">
        <f t="shared" si="22"/>
        <v>168650.98554995042</v>
      </c>
      <c r="AM31" s="76">
        <f t="shared" si="23"/>
        <v>1855160.8410494546</v>
      </c>
      <c r="AN31" s="76">
        <f t="shared" si="24"/>
        <v>25044671.354167636</v>
      </c>
      <c r="AO31" s="76">
        <f t="shared" si="25"/>
        <v>2504467.1354167638</v>
      </c>
      <c r="AP31" s="76">
        <f t="shared" si="26"/>
        <v>475848.75572918513</v>
      </c>
      <c r="AQ31" s="76">
        <f t="shared" si="27"/>
        <v>25520520.10989682</v>
      </c>
    </row>
    <row r="32" spans="1:43" ht="13.5" customHeight="1" x14ac:dyDescent="0.2">
      <c r="A32" s="16" t="s">
        <v>37</v>
      </c>
      <c r="B32" s="19">
        <v>1970766</v>
      </c>
      <c r="C32" s="19">
        <v>21678426</v>
      </c>
      <c r="D32" s="23"/>
      <c r="E32" s="19">
        <v>0</v>
      </c>
      <c r="F32" s="38">
        <v>30</v>
      </c>
      <c r="G32" s="61">
        <f t="shared" si="28"/>
        <v>1416980.754</v>
      </c>
      <c r="H32" s="61">
        <f>IF(G32&lt;2000000,117172,0)</f>
        <v>117172</v>
      </c>
      <c r="I32" s="39">
        <f t="shared" si="0"/>
        <v>117172</v>
      </c>
      <c r="J32" s="39">
        <f t="shared" si="1"/>
        <v>1416980.754</v>
      </c>
      <c r="K32" s="39">
        <f t="shared" si="2"/>
        <v>1534152.754</v>
      </c>
      <c r="L32" s="61">
        <f t="shared" si="3"/>
        <v>56679.230159999999</v>
      </c>
      <c r="M32" s="61">
        <f t="shared" si="4"/>
        <v>56679.230159999999</v>
      </c>
      <c r="N32" s="61"/>
      <c r="O32" s="61" t="b">
        <f>IF(AND(G32&gt;=($B$176*4),G32&lt;($B$176*16)),G32*$AH$164,IF(AND(G32&gt;=($B$176*16),G32&lt;=($B$176*17)),G32*$AH$165,IF(AND(G32&gt;($B$176*17),G32&lt;=
($B$176*18)),G32*$AH$166,IF(AND(G32&gt;($B$176*18),G32&gt;=($B$176*19)),G32*$AH$167,IF(AND(G32&gt;($B$176*19),G32&lt;=($B$176*20)),G32*$AH$168,IF((G32&gt;($B$176*20)),G32*$AH$169))))))</f>
        <v>0</v>
      </c>
      <c r="P32" s="39">
        <f t="shared" si="5"/>
        <v>113358.46032</v>
      </c>
      <c r="Q32" s="39">
        <f t="shared" si="6"/>
        <v>1420794.2936799999</v>
      </c>
      <c r="R32" s="61">
        <f t="shared" si="7"/>
        <v>0</v>
      </c>
      <c r="S32" s="61">
        <f t="shared" si="8"/>
        <v>170037.69047999999</v>
      </c>
      <c r="T32" s="61">
        <f t="shared" si="9"/>
        <v>14793.279071759998</v>
      </c>
      <c r="U32" s="61">
        <f t="shared" si="10"/>
        <v>59088.097441799997</v>
      </c>
      <c r="V32" s="65">
        <f>+IF(G32&lt;$B$117,0,G32*3%)</f>
        <v>0</v>
      </c>
      <c r="W32" s="65">
        <f>+IF(J32&lt;$B$179,0,J32*2%)</f>
        <v>0</v>
      </c>
      <c r="X32" s="39">
        <f t="shared" si="11"/>
        <v>243919.06699355997</v>
      </c>
      <c r="Y32" s="61">
        <f t="shared" si="12"/>
        <v>127794.92440819999</v>
      </c>
      <c r="Z32" s="61">
        <f t="shared" si="13"/>
        <v>59088.097441799997</v>
      </c>
      <c r="AA32" s="61">
        <f t="shared" si="14"/>
        <v>127840.94899082</v>
      </c>
      <c r="AB32" s="61">
        <f t="shared" si="15"/>
        <v>15341.527539999999</v>
      </c>
      <c r="AC32" s="39">
        <f t="shared" si="16"/>
        <v>330065.49838081998</v>
      </c>
      <c r="AD32" s="53">
        <f t="shared" si="17"/>
        <v>2108137.3193743802</v>
      </c>
      <c r="AE32" s="39">
        <f>+B32</f>
        <v>1970766</v>
      </c>
      <c r="AF32" s="39">
        <f t="shared" si="18"/>
        <v>-1734274.08</v>
      </c>
      <c r="AG32" s="71">
        <v>11</v>
      </c>
      <c r="AH32" s="19">
        <f t="shared" si="36"/>
        <v>23189510.513118181</v>
      </c>
      <c r="AI32" s="76">
        <f t="shared" si="19"/>
        <v>16875680.294</v>
      </c>
      <c r="AJ32" s="76">
        <f t="shared" si="20"/>
        <v>2683109.7369291596</v>
      </c>
      <c r="AK32" s="76">
        <f t="shared" si="21"/>
        <v>3630720.4821890197</v>
      </c>
      <c r="AL32" s="76">
        <f t="shared" si="22"/>
        <v>168650.98554995042</v>
      </c>
      <c r="AM32" s="76">
        <f t="shared" si="23"/>
        <v>1855160.8410494546</v>
      </c>
      <c r="AN32" s="76">
        <f t="shared" si="24"/>
        <v>25044671.354167636</v>
      </c>
      <c r="AO32" s="76">
        <f t="shared" si="25"/>
        <v>2504467.1354167638</v>
      </c>
      <c r="AP32" s="76">
        <f t="shared" si="26"/>
        <v>475848.75572918513</v>
      </c>
      <c r="AQ32" s="76">
        <f t="shared" si="27"/>
        <v>25520520.10989682</v>
      </c>
    </row>
    <row r="33" spans="1:43" ht="13.5" customHeight="1" x14ac:dyDescent="0.2">
      <c r="A33" s="12" t="s">
        <v>38</v>
      </c>
      <c r="B33" s="13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0"/>
      <c r="AH33" s="27"/>
      <c r="AI33" s="76"/>
      <c r="AJ33" s="76"/>
      <c r="AK33" s="76"/>
      <c r="AL33" s="76"/>
      <c r="AM33" s="76"/>
      <c r="AN33" s="76"/>
      <c r="AO33" s="76"/>
      <c r="AP33" s="76"/>
      <c r="AQ33" s="76"/>
    </row>
    <row r="34" spans="1:43" ht="13.5" customHeight="1" x14ac:dyDescent="0.2">
      <c r="A34" s="16" t="s">
        <v>39</v>
      </c>
      <c r="B34" s="17">
        <v>5304500</v>
      </c>
      <c r="C34" s="19">
        <v>29174750</v>
      </c>
      <c r="D34" s="19">
        <v>0</v>
      </c>
      <c r="E34" s="19">
        <v>29174750</v>
      </c>
      <c r="F34" s="38">
        <v>30</v>
      </c>
      <c r="G34" s="61">
        <f t="shared" si="28"/>
        <v>3813935.5</v>
      </c>
      <c r="H34" s="61">
        <f t="shared" ref="H34:H49" si="37">IF(G34&lt;2000000,117172,0)</f>
        <v>0</v>
      </c>
      <c r="I34" s="39">
        <f t="shared" si="0"/>
        <v>0</v>
      </c>
      <c r="J34" s="39">
        <f t="shared" si="1"/>
        <v>3813935.5</v>
      </c>
      <c r="K34" s="39">
        <f t="shared" si="2"/>
        <v>3813935.5</v>
      </c>
      <c r="L34" s="61">
        <f t="shared" si="3"/>
        <v>152557.42000000001</v>
      </c>
      <c r="M34" s="61">
        <f t="shared" si="4"/>
        <v>152557.42000000001</v>
      </c>
      <c r="N34" s="61"/>
      <c r="O34" s="61" t="b">
        <f t="shared" ref="O34:O49" si="38">IF(AND(G34&gt;=($B$176*4),G34&lt;($B$176*16)),G34*$AH$164,IF(AND(G34&gt;=($B$176*16),G34&lt;=($B$176*17)),G34*$AH$165,IF(AND(G34&gt;($B$176*17),G34&lt;=
($B$176*18)),G34*$AH$166,IF(AND(G34&gt;($B$176*18),G34&gt;=($B$176*19)),G34*$AH$167,IF(AND(G34&gt;($B$176*19),G34&lt;=($B$176*20)),G34*$AH$168,IF((G34&gt;($B$176*20)),G34*$AH$169))))))</f>
        <v>0</v>
      </c>
      <c r="P34" s="39">
        <f t="shared" si="5"/>
        <v>305114.84000000003</v>
      </c>
      <c r="Q34" s="39">
        <f t="shared" si="6"/>
        <v>3508820.66</v>
      </c>
      <c r="R34" s="61">
        <f t="shared" si="7"/>
        <v>0</v>
      </c>
      <c r="S34" s="61">
        <f t="shared" si="8"/>
        <v>457672.26</v>
      </c>
      <c r="T34" s="61">
        <f t="shared" si="9"/>
        <v>39817.486619999996</v>
      </c>
      <c r="U34" s="61">
        <f t="shared" si="10"/>
        <v>159041.11035</v>
      </c>
      <c r="V34" s="65">
        <f>+IF(G34&lt;$B$179,0,G34*3%)</f>
        <v>0</v>
      </c>
      <c r="W34" s="65">
        <f>+IF(J34&lt;$B$179,0,J34*2%)</f>
        <v>0</v>
      </c>
      <c r="X34" s="39">
        <f t="shared" si="11"/>
        <v>656530.85696999996</v>
      </c>
      <c r="Y34" s="61">
        <f t="shared" si="12"/>
        <v>317700.82714999997</v>
      </c>
      <c r="Z34" s="61">
        <f t="shared" si="13"/>
        <v>159041.11035</v>
      </c>
      <c r="AA34" s="61">
        <f t="shared" si="14"/>
        <v>317815.245215</v>
      </c>
      <c r="AB34" s="61">
        <f t="shared" si="15"/>
        <v>38139.355000000003</v>
      </c>
      <c r="AC34" s="39">
        <f t="shared" si="16"/>
        <v>832696.53771499998</v>
      </c>
      <c r="AD34" s="39">
        <f t="shared" si="17"/>
        <v>5303162.8946850002</v>
      </c>
      <c r="AE34" s="39">
        <f t="shared" ref="AE34:AE49" si="39">+B34</f>
        <v>5304500</v>
      </c>
      <c r="AF34" s="39">
        <f t="shared" si="18"/>
        <v>-4667960</v>
      </c>
      <c r="AG34" s="18">
        <v>11</v>
      </c>
      <c r="AH34" s="19">
        <f t="shared" si="36"/>
        <v>58334791.841535002</v>
      </c>
      <c r="AI34" s="76">
        <f t="shared" si="19"/>
        <v>41953290.5</v>
      </c>
      <c r="AJ34" s="76">
        <f t="shared" si="20"/>
        <v>7221839.42667</v>
      </c>
      <c r="AK34" s="76">
        <f t="shared" si="21"/>
        <v>9159661.9148650002</v>
      </c>
      <c r="AL34" s="76">
        <f t="shared" si="22"/>
        <v>424253.03157480003</v>
      </c>
      <c r="AM34" s="76">
        <f t="shared" si="23"/>
        <v>4666783.3473228002</v>
      </c>
      <c r="AN34" s="76">
        <f t="shared" si="24"/>
        <v>63001575.188857801</v>
      </c>
      <c r="AO34" s="76">
        <f t="shared" si="25"/>
        <v>6300157.5188857801</v>
      </c>
      <c r="AP34" s="76">
        <f t="shared" si="26"/>
        <v>1197029.9285882981</v>
      </c>
      <c r="AQ34" s="76">
        <f t="shared" si="27"/>
        <v>64198605.117446102</v>
      </c>
    </row>
    <row r="35" spans="1:43" ht="13.5" customHeight="1" x14ac:dyDescent="0.2">
      <c r="A35" s="16" t="s">
        <v>40</v>
      </c>
      <c r="B35" s="17">
        <v>4774050</v>
      </c>
      <c r="C35" s="19">
        <v>26257275</v>
      </c>
      <c r="D35" s="19">
        <v>0</v>
      </c>
      <c r="E35" s="19">
        <v>26257275</v>
      </c>
      <c r="F35" s="38">
        <v>30</v>
      </c>
      <c r="G35" s="61">
        <f t="shared" si="28"/>
        <v>3432541.9499999997</v>
      </c>
      <c r="H35" s="61">
        <f t="shared" si="37"/>
        <v>0</v>
      </c>
      <c r="I35" s="39">
        <f t="shared" si="0"/>
        <v>0</v>
      </c>
      <c r="J35" s="39">
        <f t="shared" si="1"/>
        <v>3432541.9499999997</v>
      </c>
      <c r="K35" s="39">
        <f t="shared" si="2"/>
        <v>3432541.9499999997</v>
      </c>
      <c r="L35" s="61">
        <f t="shared" si="3"/>
        <v>137301.67799999999</v>
      </c>
      <c r="M35" s="61">
        <f t="shared" si="4"/>
        <v>137301.67799999999</v>
      </c>
      <c r="N35" s="61"/>
      <c r="O35" s="61" t="b">
        <f t="shared" si="38"/>
        <v>0</v>
      </c>
      <c r="P35" s="39">
        <f t="shared" si="5"/>
        <v>274603.35599999997</v>
      </c>
      <c r="Q35" s="39">
        <f t="shared" si="6"/>
        <v>3157938.5939999996</v>
      </c>
      <c r="R35" s="61">
        <f t="shared" si="7"/>
        <v>0</v>
      </c>
      <c r="S35" s="61">
        <f t="shared" si="8"/>
        <v>411905.03399999993</v>
      </c>
      <c r="T35" s="61">
        <f t="shared" si="9"/>
        <v>35835.737957999998</v>
      </c>
      <c r="U35" s="61">
        <f t="shared" si="10"/>
        <v>143136.99931499999</v>
      </c>
      <c r="V35" s="65">
        <f t="shared" ref="V35:V49" si="40">+IF(G35&lt;$B$179,0,G35*3%)</f>
        <v>0</v>
      </c>
      <c r="W35" s="65">
        <f t="shared" ref="W35:W49" si="41">+IF(J35&lt;$B$179,0,J35*2%)</f>
        <v>0</v>
      </c>
      <c r="X35" s="39">
        <f t="shared" si="11"/>
        <v>590877.77127299993</v>
      </c>
      <c r="Y35" s="61">
        <f t="shared" si="12"/>
        <v>285930.744435</v>
      </c>
      <c r="Z35" s="61">
        <f t="shared" si="13"/>
        <v>143136.99931499999</v>
      </c>
      <c r="AA35" s="61">
        <f t="shared" si="14"/>
        <v>286033.72069349996</v>
      </c>
      <c r="AB35" s="61">
        <f t="shared" si="15"/>
        <v>34325.419499999996</v>
      </c>
      <c r="AC35" s="39">
        <f t="shared" si="16"/>
        <v>749426.88394349988</v>
      </c>
      <c r="AD35" s="39">
        <f t="shared" si="17"/>
        <v>4772846.6052164994</v>
      </c>
      <c r="AE35" s="39">
        <f t="shared" si="39"/>
        <v>4774050</v>
      </c>
      <c r="AF35" s="39">
        <f t="shared" si="18"/>
        <v>-4201164</v>
      </c>
      <c r="AG35" s="18">
        <v>11</v>
      </c>
      <c r="AH35" s="19">
        <f t="shared" si="36"/>
        <v>52501312.65738149</v>
      </c>
      <c r="AI35" s="76">
        <f t="shared" si="19"/>
        <v>37757961.449999996</v>
      </c>
      <c r="AJ35" s="76">
        <f t="shared" si="20"/>
        <v>6499655.484002999</v>
      </c>
      <c r="AK35" s="76">
        <f t="shared" si="21"/>
        <v>8243695.723378499</v>
      </c>
      <c r="AL35" s="76">
        <f t="shared" si="22"/>
        <v>381827.72841731994</v>
      </c>
      <c r="AM35" s="76">
        <f t="shared" si="23"/>
        <v>4200105.0125905192</v>
      </c>
      <c r="AN35" s="76">
        <f t="shared" si="24"/>
        <v>56701417.66997201</v>
      </c>
      <c r="AO35" s="76">
        <f t="shared" si="25"/>
        <v>5670141.7669972014</v>
      </c>
      <c r="AP35" s="76">
        <f t="shared" si="26"/>
        <v>1077326.9357294682</v>
      </c>
      <c r="AQ35" s="76">
        <f t="shared" si="27"/>
        <v>57778744.605701476</v>
      </c>
    </row>
    <row r="36" spans="1:43" ht="13.5" customHeight="1" x14ac:dyDescent="0.2">
      <c r="A36" s="16" t="s">
        <v>40</v>
      </c>
      <c r="B36" s="17">
        <v>4774050</v>
      </c>
      <c r="C36" s="19">
        <v>26257275</v>
      </c>
      <c r="D36" s="19">
        <v>0</v>
      </c>
      <c r="E36" s="19">
        <v>26257275</v>
      </c>
      <c r="F36" s="38">
        <v>30</v>
      </c>
      <c r="G36" s="61">
        <f t="shared" si="28"/>
        <v>3432541.9499999997</v>
      </c>
      <c r="H36" s="61">
        <f t="shared" si="37"/>
        <v>0</v>
      </c>
      <c r="I36" s="39">
        <f t="shared" si="0"/>
        <v>0</v>
      </c>
      <c r="J36" s="39">
        <f t="shared" si="1"/>
        <v>3432541.9499999997</v>
      </c>
      <c r="K36" s="39">
        <f t="shared" si="2"/>
        <v>3432541.9499999997</v>
      </c>
      <c r="L36" s="61">
        <f t="shared" si="3"/>
        <v>137301.67799999999</v>
      </c>
      <c r="M36" s="61">
        <f t="shared" si="4"/>
        <v>137301.67799999999</v>
      </c>
      <c r="N36" s="61"/>
      <c r="O36" s="61" t="b">
        <f t="shared" si="38"/>
        <v>0</v>
      </c>
      <c r="P36" s="39">
        <f t="shared" si="5"/>
        <v>274603.35599999997</v>
      </c>
      <c r="Q36" s="39">
        <f t="shared" si="6"/>
        <v>3157938.5939999996</v>
      </c>
      <c r="R36" s="61">
        <f t="shared" si="7"/>
        <v>0</v>
      </c>
      <c r="S36" s="61">
        <f t="shared" si="8"/>
        <v>411905.03399999993</v>
      </c>
      <c r="T36" s="61">
        <f t="shared" si="9"/>
        <v>35835.737957999998</v>
      </c>
      <c r="U36" s="61">
        <f t="shared" si="10"/>
        <v>143136.99931499999</v>
      </c>
      <c r="V36" s="65">
        <f t="shared" si="40"/>
        <v>0</v>
      </c>
      <c r="W36" s="65">
        <f t="shared" si="41"/>
        <v>0</v>
      </c>
      <c r="X36" s="39">
        <f t="shared" si="11"/>
        <v>590877.77127299993</v>
      </c>
      <c r="Y36" s="61">
        <f t="shared" si="12"/>
        <v>285930.744435</v>
      </c>
      <c r="Z36" s="61">
        <f t="shared" si="13"/>
        <v>143136.99931499999</v>
      </c>
      <c r="AA36" s="61">
        <f t="shared" si="14"/>
        <v>286033.72069349996</v>
      </c>
      <c r="AB36" s="61">
        <f t="shared" si="15"/>
        <v>34325.419499999996</v>
      </c>
      <c r="AC36" s="39">
        <f t="shared" si="16"/>
        <v>749426.88394349988</v>
      </c>
      <c r="AD36" s="39">
        <f t="shared" si="17"/>
        <v>4772846.6052164994</v>
      </c>
      <c r="AE36" s="39">
        <f t="shared" si="39"/>
        <v>4774050</v>
      </c>
      <c r="AF36" s="39">
        <f t="shared" si="18"/>
        <v>-4201164</v>
      </c>
      <c r="AG36" s="18">
        <v>11</v>
      </c>
      <c r="AH36" s="19">
        <f t="shared" si="36"/>
        <v>52501312.65738149</v>
      </c>
      <c r="AI36" s="76">
        <f t="shared" si="19"/>
        <v>37757961.449999996</v>
      </c>
      <c r="AJ36" s="76">
        <f t="shared" si="20"/>
        <v>6499655.484002999</v>
      </c>
      <c r="AK36" s="76">
        <f t="shared" si="21"/>
        <v>8243695.723378499</v>
      </c>
      <c r="AL36" s="76">
        <f t="shared" si="22"/>
        <v>381827.72841731994</v>
      </c>
      <c r="AM36" s="76">
        <f t="shared" si="23"/>
        <v>4200105.0125905192</v>
      </c>
      <c r="AN36" s="76">
        <f t="shared" si="24"/>
        <v>56701417.66997201</v>
      </c>
      <c r="AO36" s="76">
        <f t="shared" si="25"/>
        <v>5670141.7669972014</v>
      </c>
      <c r="AP36" s="76">
        <f t="shared" si="26"/>
        <v>1077326.9357294682</v>
      </c>
      <c r="AQ36" s="76">
        <f t="shared" si="27"/>
        <v>57778744.605701476</v>
      </c>
    </row>
    <row r="37" spans="1:43" ht="13.5" customHeight="1" x14ac:dyDescent="0.2">
      <c r="A37" s="16" t="s">
        <v>41</v>
      </c>
      <c r="B37" s="17">
        <v>3182700</v>
      </c>
      <c r="C37" s="19">
        <v>17504850</v>
      </c>
      <c r="D37" s="19">
        <v>0</v>
      </c>
      <c r="E37" s="19">
        <v>17504850</v>
      </c>
      <c r="F37" s="38">
        <v>30</v>
      </c>
      <c r="G37" s="61">
        <f t="shared" si="28"/>
        <v>2288361.2999999998</v>
      </c>
      <c r="H37" s="61">
        <f t="shared" si="37"/>
        <v>0</v>
      </c>
      <c r="I37" s="39">
        <f t="shared" si="0"/>
        <v>0</v>
      </c>
      <c r="J37" s="39">
        <f t="shared" si="1"/>
        <v>2288361.2999999998</v>
      </c>
      <c r="K37" s="39">
        <f t="shared" si="2"/>
        <v>2288361.2999999998</v>
      </c>
      <c r="L37" s="61">
        <f t="shared" si="3"/>
        <v>91534.45199999999</v>
      </c>
      <c r="M37" s="61">
        <f t="shared" si="4"/>
        <v>91534.45199999999</v>
      </c>
      <c r="N37" s="61"/>
      <c r="O37" s="61" t="b">
        <f t="shared" si="38"/>
        <v>0</v>
      </c>
      <c r="P37" s="39">
        <f t="shared" si="5"/>
        <v>183068.90399999998</v>
      </c>
      <c r="Q37" s="39">
        <f t="shared" si="6"/>
        <v>2105292.3959999997</v>
      </c>
      <c r="R37" s="61">
        <f t="shared" si="7"/>
        <v>0</v>
      </c>
      <c r="S37" s="61">
        <f t="shared" si="8"/>
        <v>274603.35599999997</v>
      </c>
      <c r="T37" s="61">
        <f t="shared" si="9"/>
        <v>23890.491971999996</v>
      </c>
      <c r="U37" s="61">
        <f t="shared" si="10"/>
        <v>95424.666209999996</v>
      </c>
      <c r="V37" s="65">
        <f t="shared" si="40"/>
        <v>0</v>
      </c>
      <c r="W37" s="65">
        <f t="shared" si="41"/>
        <v>0</v>
      </c>
      <c r="X37" s="39">
        <f t="shared" si="11"/>
        <v>393918.51418199996</v>
      </c>
      <c r="Y37" s="61">
        <f t="shared" si="12"/>
        <v>190620.49628999998</v>
      </c>
      <c r="Z37" s="61">
        <f t="shared" si="13"/>
        <v>95424.666209999996</v>
      </c>
      <c r="AA37" s="61">
        <f t="shared" si="14"/>
        <v>190689.14712899999</v>
      </c>
      <c r="AB37" s="61">
        <f t="shared" si="15"/>
        <v>22883.612999999998</v>
      </c>
      <c r="AC37" s="39">
        <f t="shared" si="16"/>
        <v>499617.92262899998</v>
      </c>
      <c r="AD37" s="39">
        <f t="shared" si="17"/>
        <v>3181897.7368109999</v>
      </c>
      <c r="AE37" s="39">
        <f t="shared" si="39"/>
        <v>3182700</v>
      </c>
      <c r="AF37" s="39">
        <f t="shared" si="18"/>
        <v>-2800776</v>
      </c>
      <c r="AG37" s="18">
        <v>11</v>
      </c>
      <c r="AH37" s="19">
        <f t="shared" si="36"/>
        <v>35000875.104920998</v>
      </c>
      <c r="AI37" s="76">
        <f t="shared" si="19"/>
        <v>25171974.299999997</v>
      </c>
      <c r="AJ37" s="76">
        <f t="shared" si="20"/>
        <v>4333103.656002</v>
      </c>
      <c r="AK37" s="76">
        <f t="shared" si="21"/>
        <v>5495797.1489189994</v>
      </c>
      <c r="AL37" s="76">
        <f t="shared" si="22"/>
        <v>254551.81894488001</v>
      </c>
      <c r="AM37" s="76">
        <f t="shared" si="23"/>
        <v>2800070.0083936797</v>
      </c>
      <c r="AN37" s="76">
        <f t="shared" si="24"/>
        <v>37800945.113314681</v>
      </c>
      <c r="AO37" s="76">
        <f t="shared" si="25"/>
        <v>3780094.5113314684</v>
      </c>
      <c r="AP37" s="76">
        <f t="shared" si="26"/>
        <v>718217.95715297898</v>
      </c>
      <c r="AQ37" s="76">
        <f t="shared" si="27"/>
        <v>38519163.070467658</v>
      </c>
    </row>
    <row r="38" spans="1:43" ht="13.5" customHeight="1" x14ac:dyDescent="0.2">
      <c r="A38" s="16" t="s">
        <v>41</v>
      </c>
      <c r="B38" s="17">
        <v>3182700</v>
      </c>
      <c r="C38" s="19">
        <v>17504850</v>
      </c>
      <c r="D38" s="19">
        <v>0</v>
      </c>
      <c r="E38" s="19">
        <v>17504850</v>
      </c>
      <c r="F38" s="38">
        <v>30</v>
      </c>
      <c r="G38" s="61">
        <f t="shared" si="28"/>
        <v>2288361.2999999998</v>
      </c>
      <c r="H38" s="61">
        <f t="shared" si="37"/>
        <v>0</v>
      </c>
      <c r="I38" s="39">
        <f t="shared" si="0"/>
        <v>0</v>
      </c>
      <c r="J38" s="39">
        <f t="shared" si="1"/>
        <v>2288361.2999999998</v>
      </c>
      <c r="K38" s="39">
        <f t="shared" si="2"/>
        <v>2288361.2999999998</v>
      </c>
      <c r="L38" s="61">
        <f t="shared" si="3"/>
        <v>91534.45199999999</v>
      </c>
      <c r="M38" s="61">
        <f t="shared" si="4"/>
        <v>91534.45199999999</v>
      </c>
      <c r="N38" s="61"/>
      <c r="O38" s="61" t="b">
        <f t="shared" si="38"/>
        <v>0</v>
      </c>
      <c r="P38" s="39">
        <f t="shared" si="5"/>
        <v>183068.90399999998</v>
      </c>
      <c r="Q38" s="39">
        <f t="shared" si="6"/>
        <v>2105292.3959999997</v>
      </c>
      <c r="R38" s="61">
        <f t="shared" si="7"/>
        <v>0</v>
      </c>
      <c r="S38" s="61">
        <f t="shared" si="8"/>
        <v>274603.35599999997</v>
      </c>
      <c r="T38" s="61">
        <f t="shared" si="9"/>
        <v>23890.491971999996</v>
      </c>
      <c r="U38" s="61">
        <f t="shared" si="10"/>
        <v>95424.666209999996</v>
      </c>
      <c r="V38" s="65">
        <f t="shared" si="40"/>
        <v>0</v>
      </c>
      <c r="W38" s="65">
        <f t="shared" si="41"/>
        <v>0</v>
      </c>
      <c r="X38" s="39">
        <f t="shared" si="11"/>
        <v>393918.51418199996</v>
      </c>
      <c r="Y38" s="61">
        <f t="shared" si="12"/>
        <v>190620.49628999998</v>
      </c>
      <c r="Z38" s="61">
        <f t="shared" si="13"/>
        <v>95424.666209999996</v>
      </c>
      <c r="AA38" s="61">
        <f t="shared" si="14"/>
        <v>190689.14712899999</v>
      </c>
      <c r="AB38" s="61">
        <f t="shared" si="15"/>
        <v>22883.612999999998</v>
      </c>
      <c r="AC38" s="39">
        <f t="shared" si="16"/>
        <v>499617.92262899998</v>
      </c>
      <c r="AD38" s="39">
        <f t="shared" si="17"/>
        <v>3181897.7368109999</v>
      </c>
      <c r="AE38" s="39">
        <f t="shared" si="39"/>
        <v>3182700</v>
      </c>
      <c r="AF38" s="39">
        <f t="shared" si="18"/>
        <v>-2800776</v>
      </c>
      <c r="AG38" s="18">
        <v>11</v>
      </c>
      <c r="AH38" s="19">
        <f t="shared" si="36"/>
        <v>35000875.104920998</v>
      </c>
      <c r="AI38" s="76">
        <f t="shared" si="19"/>
        <v>25171974.299999997</v>
      </c>
      <c r="AJ38" s="76">
        <f t="shared" si="20"/>
        <v>4333103.656002</v>
      </c>
      <c r="AK38" s="76">
        <f t="shared" si="21"/>
        <v>5495797.1489189994</v>
      </c>
      <c r="AL38" s="76">
        <f t="shared" si="22"/>
        <v>254551.81894488001</v>
      </c>
      <c r="AM38" s="76">
        <f t="shared" si="23"/>
        <v>2800070.0083936797</v>
      </c>
      <c r="AN38" s="76">
        <f t="shared" si="24"/>
        <v>37800945.113314681</v>
      </c>
      <c r="AO38" s="76">
        <f t="shared" si="25"/>
        <v>3780094.5113314684</v>
      </c>
      <c r="AP38" s="76">
        <f t="shared" si="26"/>
        <v>718217.95715297898</v>
      </c>
      <c r="AQ38" s="76">
        <f t="shared" si="27"/>
        <v>38519163.070467658</v>
      </c>
    </row>
    <row r="39" spans="1:43" ht="13.5" customHeight="1" x14ac:dyDescent="0.2">
      <c r="A39" s="16" t="s">
        <v>41</v>
      </c>
      <c r="B39" s="17">
        <v>3182700</v>
      </c>
      <c r="C39" s="19">
        <v>17504850</v>
      </c>
      <c r="D39" s="19">
        <v>0</v>
      </c>
      <c r="E39" s="19">
        <v>17504850</v>
      </c>
      <c r="F39" s="38">
        <v>30</v>
      </c>
      <c r="G39" s="61">
        <f t="shared" si="28"/>
        <v>2288361.2999999998</v>
      </c>
      <c r="H39" s="61">
        <f t="shared" si="37"/>
        <v>0</v>
      </c>
      <c r="I39" s="39">
        <f t="shared" si="0"/>
        <v>0</v>
      </c>
      <c r="J39" s="39">
        <f t="shared" si="1"/>
        <v>2288361.2999999998</v>
      </c>
      <c r="K39" s="39">
        <f t="shared" si="2"/>
        <v>2288361.2999999998</v>
      </c>
      <c r="L39" s="61">
        <f t="shared" si="3"/>
        <v>91534.45199999999</v>
      </c>
      <c r="M39" s="61">
        <f t="shared" si="4"/>
        <v>91534.45199999999</v>
      </c>
      <c r="N39" s="61"/>
      <c r="O39" s="61" t="b">
        <f t="shared" si="38"/>
        <v>0</v>
      </c>
      <c r="P39" s="39">
        <f t="shared" si="5"/>
        <v>183068.90399999998</v>
      </c>
      <c r="Q39" s="39">
        <f t="shared" si="6"/>
        <v>2105292.3959999997</v>
      </c>
      <c r="R39" s="61">
        <f t="shared" si="7"/>
        <v>0</v>
      </c>
      <c r="S39" s="61">
        <f t="shared" si="8"/>
        <v>274603.35599999997</v>
      </c>
      <c r="T39" s="61">
        <f t="shared" si="9"/>
        <v>23890.491971999996</v>
      </c>
      <c r="U39" s="61">
        <f t="shared" si="10"/>
        <v>95424.666209999996</v>
      </c>
      <c r="V39" s="65">
        <f t="shared" si="40"/>
        <v>0</v>
      </c>
      <c r="W39" s="65">
        <f t="shared" si="41"/>
        <v>0</v>
      </c>
      <c r="X39" s="39">
        <f t="shared" si="11"/>
        <v>393918.51418199996</v>
      </c>
      <c r="Y39" s="61">
        <f t="shared" si="12"/>
        <v>190620.49628999998</v>
      </c>
      <c r="Z39" s="61">
        <f t="shared" si="13"/>
        <v>95424.666209999996</v>
      </c>
      <c r="AA39" s="61">
        <f t="shared" si="14"/>
        <v>190689.14712899999</v>
      </c>
      <c r="AB39" s="61">
        <f t="shared" si="15"/>
        <v>22883.612999999998</v>
      </c>
      <c r="AC39" s="39">
        <f t="shared" si="16"/>
        <v>499617.92262899998</v>
      </c>
      <c r="AD39" s="39">
        <f t="shared" si="17"/>
        <v>3181897.7368109999</v>
      </c>
      <c r="AE39" s="39">
        <f t="shared" si="39"/>
        <v>3182700</v>
      </c>
      <c r="AF39" s="39">
        <f t="shared" si="18"/>
        <v>-2800776</v>
      </c>
      <c r="AG39" s="18">
        <v>11</v>
      </c>
      <c r="AH39" s="19">
        <f t="shared" si="36"/>
        <v>35000875.104920998</v>
      </c>
      <c r="AI39" s="76">
        <f t="shared" si="19"/>
        <v>25171974.299999997</v>
      </c>
      <c r="AJ39" s="76">
        <f t="shared" si="20"/>
        <v>4333103.656002</v>
      </c>
      <c r="AK39" s="76">
        <f t="shared" si="21"/>
        <v>5495797.1489189994</v>
      </c>
      <c r="AL39" s="76">
        <f t="shared" si="22"/>
        <v>254551.81894488001</v>
      </c>
      <c r="AM39" s="76">
        <f t="shared" si="23"/>
        <v>2800070.0083936797</v>
      </c>
      <c r="AN39" s="76">
        <f t="shared" si="24"/>
        <v>37800945.113314681</v>
      </c>
      <c r="AO39" s="76">
        <f t="shared" si="25"/>
        <v>3780094.5113314684</v>
      </c>
      <c r="AP39" s="76">
        <f t="shared" si="26"/>
        <v>718217.95715297898</v>
      </c>
      <c r="AQ39" s="76">
        <f t="shared" si="27"/>
        <v>38519163.070467658</v>
      </c>
    </row>
    <row r="40" spans="1:43" ht="13.5" customHeight="1" x14ac:dyDescent="0.2">
      <c r="A40" s="16" t="s">
        <v>42</v>
      </c>
      <c r="B40" s="17">
        <v>4120000</v>
      </c>
      <c r="C40" s="19">
        <v>22660000</v>
      </c>
      <c r="D40" s="19">
        <v>0</v>
      </c>
      <c r="E40" s="19">
        <v>22660000</v>
      </c>
      <c r="F40" s="38">
        <v>30</v>
      </c>
      <c r="G40" s="61">
        <f t="shared" si="28"/>
        <v>2962280</v>
      </c>
      <c r="H40" s="61">
        <f t="shared" si="37"/>
        <v>0</v>
      </c>
      <c r="I40" s="39">
        <f t="shared" si="0"/>
        <v>0</v>
      </c>
      <c r="J40" s="39">
        <f t="shared" si="1"/>
        <v>2962280</v>
      </c>
      <c r="K40" s="39">
        <f t="shared" si="2"/>
        <v>2962280</v>
      </c>
      <c r="L40" s="61">
        <f t="shared" si="3"/>
        <v>118491.2</v>
      </c>
      <c r="M40" s="61">
        <f t="shared" si="4"/>
        <v>118491.2</v>
      </c>
      <c r="N40" s="61"/>
      <c r="O40" s="61" t="b">
        <f t="shared" si="38"/>
        <v>0</v>
      </c>
      <c r="P40" s="39">
        <f t="shared" si="5"/>
        <v>236982.39999999999</v>
      </c>
      <c r="Q40" s="39">
        <f t="shared" si="6"/>
        <v>2725297.6</v>
      </c>
      <c r="R40" s="61">
        <f t="shared" si="7"/>
        <v>0</v>
      </c>
      <c r="S40" s="61">
        <f t="shared" si="8"/>
        <v>355473.6</v>
      </c>
      <c r="T40" s="61">
        <f t="shared" si="9"/>
        <v>30926.2032</v>
      </c>
      <c r="U40" s="61">
        <f t="shared" si="10"/>
        <v>123527.076</v>
      </c>
      <c r="V40" s="65">
        <f t="shared" si="40"/>
        <v>0</v>
      </c>
      <c r="W40" s="65">
        <f t="shared" si="41"/>
        <v>0</v>
      </c>
      <c r="X40" s="39">
        <f t="shared" si="11"/>
        <v>509926.87919999997</v>
      </c>
      <c r="Y40" s="61">
        <f t="shared" si="12"/>
        <v>246757.924</v>
      </c>
      <c r="Z40" s="61">
        <f t="shared" si="13"/>
        <v>123527.076</v>
      </c>
      <c r="AA40" s="61">
        <f t="shared" si="14"/>
        <v>246846.79240000001</v>
      </c>
      <c r="AB40" s="61">
        <f t="shared" si="15"/>
        <v>29622.799999999999</v>
      </c>
      <c r="AC40" s="39">
        <f t="shared" si="16"/>
        <v>646754.59240000008</v>
      </c>
      <c r="AD40" s="39">
        <f t="shared" si="17"/>
        <v>4118961.4715999998</v>
      </c>
      <c r="AE40" s="39">
        <f t="shared" si="39"/>
        <v>4120000</v>
      </c>
      <c r="AF40" s="39">
        <f t="shared" si="18"/>
        <v>-3625600</v>
      </c>
      <c r="AG40" s="18">
        <v>11</v>
      </c>
      <c r="AH40" s="19">
        <f t="shared" si="36"/>
        <v>45308576.187600002</v>
      </c>
      <c r="AI40" s="76">
        <f t="shared" si="19"/>
        <v>32585080</v>
      </c>
      <c r="AJ40" s="76">
        <f t="shared" si="20"/>
        <v>5609195.6711999997</v>
      </c>
      <c r="AK40" s="76">
        <f t="shared" si="21"/>
        <v>7114300.516400001</v>
      </c>
      <c r="AL40" s="76">
        <f t="shared" si="22"/>
        <v>329516.91772799997</v>
      </c>
      <c r="AM40" s="76">
        <f t="shared" si="23"/>
        <v>3624686.0950080003</v>
      </c>
      <c r="AN40" s="76">
        <f t="shared" si="24"/>
        <v>48933262.282608002</v>
      </c>
      <c r="AO40" s="76">
        <f t="shared" si="25"/>
        <v>4893326.2282608002</v>
      </c>
      <c r="AP40" s="76">
        <f t="shared" si="26"/>
        <v>929731.98336955206</v>
      </c>
      <c r="AQ40" s="76">
        <f t="shared" si="27"/>
        <v>49862994.265977554</v>
      </c>
    </row>
    <row r="41" spans="1:43" ht="13.5" customHeight="1" x14ac:dyDescent="0.2">
      <c r="A41" s="16" t="s">
        <v>43</v>
      </c>
      <c r="B41" s="17">
        <v>4774050</v>
      </c>
      <c r="C41" s="19">
        <v>26257275</v>
      </c>
      <c r="D41" s="19">
        <v>0</v>
      </c>
      <c r="E41" s="19">
        <v>26257275</v>
      </c>
      <c r="F41" s="38">
        <v>30</v>
      </c>
      <c r="G41" s="61">
        <f t="shared" si="28"/>
        <v>3432541.9499999997</v>
      </c>
      <c r="H41" s="61">
        <f t="shared" si="37"/>
        <v>0</v>
      </c>
      <c r="I41" s="39">
        <f t="shared" si="0"/>
        <v>0</v>
      </c>
      <c r="J41" s="39">
        <f t="shared" si="1"/>
        <v>3432541.9499999997</v>
      </c>
      <c r="K41" s="39">
        <f t="shared" si="2"/>
        <v>3432541.9499999997</v>
      </c>
      <c r="L41" s="61">
        <f t="shared" si="3"/>
        <v>137301.67799999999</v>
      </c>
      <c r="M41" s="61">
        <f t="shared" si="4"/>
        <v>137301.67799999999</v>
      </c>
      <c r="N41" s="61"/>
      <c r="O41" s="61" t="b">
        <f t="shared" si="38"/>
        <v>0</v>
      </c>
      <c r="P41" s="39">
        <f t="shared" si="5"/>
        <v>274603.35599999997</v>
      </c>
      <c r="Q41" s="39">
        <f t="shared" si="6"/>
        <v>3157938.5939999996</v>
      </c>
      <c r="R41" s="61">
        <f t="shared" si="7"/>
        <v>0</v>
      </c>
      <c r="S41" s="61">
        <f t="shared" si="8"/>
        <v>411905.03399999993</v>
      </c>
      <c r="T41" s="61">
        <f t="shared" si="9"/>
        <v>35835.737957999998</v>
      </c>
      <c r="U41" s="61">
        <f t="shared" si="10"/>
        <v>143136.99931499999</v>
      </c>
      <c r="V41" s="65">
        <f t="shared" si="40"/>
        <v>0</v>
      </c>
      <c r="W41" s="65">
        <f t="shared" si="41"/>
        <v>0</v>
      </c>
      <c r="X41" s="39">
        <f t="shared" si="11"/>
        <v>590877.77127299993</v>
      </c>
      <c r="Y41" s="61">
        <f t="shared" si="12"/>
        <v>285930.744435</v>
      </c>
      <c r="Z41" s="61">
        <f t="shared" si="13"/>
        <v>143136.99931499999</v>
      </c>
      <c r="AA41" s="61">
        <f t="shared" si="14"/>
        <v>286033.72069349996</v>
      </c>
      <c r="AB41" s="61">
        <f t="shared" si="15"/>
        <v>34325.419499999996</v>
      </c>
      <c r="AC41" s="39">
        <f t="shared" si="16"/>
        <v>749426.88394349988</v>
      </c>
      <c r="AD41" s="39">
        <f t="shared" si="17"/>
        <v>4772846.6052164994</v>
      </c>
      <c r="AE41" s="39">
        <f t="shared" si="39"/>
        <v>4774050</v>
      </c>
      <c r="AF41" s="39">
        <f t="shared" si="18"/>
        <v>-4201164</v>
      </c>
      <c r="AG41" s="18">
        <v>11</v>
      </c>
      <c r="AH41" s="19">
        <f t="shared" si="36"/>
        <v>52501312.65738149</v>
      </c>
      <c r="AI41" s="76">
        <f t="shared" si="19"/>
        <v>37757961.449999996</v>
      </c>
      <c r="AJ41" s="76">
        <f t="shared" si="20"/>
        <v>6499655.484002999</v>
      </c>
      <c r="AK41" s="76">
        <f t="shared" si="21"/>
        <v>8243695.723378499</v>
      </c>
      <c r="AL41" s="76">
        <f t="shared" si="22"/>
        <v>381827.72841731994</v>
      </c>
      <c r="AM41" s="76">
        <f t="shared" si="23"/>
        <v>4200105.0125905192</v>
      </c>
      <c r="AN41" s="76">
        <f t="shared" si="24"/>
        <v>56701417.66997201</v>
      </c>
      <c r="AO41" s="76">
        <f t="shared" si="25"/>
        <v>5670141.7669972014</v>
      </c>
      <c r="AP41" s="76">
        <f t="shared" si="26"/>
        <v>1077326.9357294682</v>
      </c>
      <c r="AQ41" s="76">
        <f t="shared" si="27"/>
        <v>57778744.605701476</v>
      </c>
    </row>
    <row r="42" spans="1:43" ht="13.5" customHeight="1" x14ac:dyDescent="0.2">
      <c r="A42" s="16" t="s">
        <v>44</v>
      </c>
      <c r="B42" s="17">
        <v>4243600</v>
      </c>
      <c r="C42" s="19">
        <v>23339800</v>
      </c>
      <c r="D42" s="19">
        <v>0</v>
      </c>
      <c r="E42" s="19">
        <v>23339800</v>
      </c>
      <c r="F42" s="38">
        <v>30</v>
      </c>
      <c r="G42" s="61">
        <f t="shared" si="28"/>
        <v>3051148.4</v>
      </c>
      <c r="H42" s="61">
        <f t="shared" si="37"/>
        <v>0</v>
      </c>
      <c r="I42" s="39">
        <f t="shared" si="0"/>
        <v>0</v>
      </c>
      <c r="J42" s="39">
        <f t="shared" si="1"/>
        <v>3051148.4</v>
      </c>
      <c r="K42" s="39">
        <f t="shared" si="2"/>
        <v>3051148.4</v>
      </c>
      <c r="L42" s="61">
        <f t="shared" si="3"/>
        <v>122045.936</v>
      </c>
      <c r="M42" s="61">
        <f t="shared" si="4"/>
        <v>122045.936</v>
      </c>
      <c r="N42" s="61"/>
      <c r="O42" s="61" t="b">
        <f t="shared" si="38"/>
        <v>0</v>
      </c>
      <c r="P42" s="39">
        <f t="shared" si="5"/>
        <v>244091.872</v>
      </c>
      <c r="Q42" s="39">
        <f t="shared" si="6"/>
        <v>2807056.5279999999</v>
      </c>
      <c r="R42" s="61">
        <f t="shared" si="7"/>
        <v>0</v>
      </c>
      <c r="S42" s="61">
        <f t="shared" si="8"/>
        <v>366137.80799999996</v>
      </c>
      <c r="T42" s="61">
        <f t="shared" si="9"/>
        <v>31853.989295999996</v>
      </c>
      <c r="U42" s="61">
        <f t="shared" si="10"/>
        <v>127232.88828</v>
      </c>
      <c r="V42" s="65">
        <f t="shared" si="40"/>
        <v>0</v>
      </c>
      <c r="W42" s="65">
        <f t="shared" si="41"/>
        <v>0</v>
      </c>
      <c r="X42" s="39">
        <f t="shared" si="11"/>
        <v>525224.6855759999</v>
      </c>
      <c r="Y42" s="61">
        <f t="shared" si="12"/>
        <v>254160.66172</v>
      </c>
      <c r="Z42" s="61">
        <f t="shared" si="13"/>
        <v>127232.88828</v>
      </c>
      <c r="AA42" s="61">
        <f t="shared" si="14"/>
        <v>254252.196172</v>
      </c>
      <c r="AB42" s="61">
        <f t="shared" si="15"/>
        <v>30511.484</v>
      </c>
      <c r="AC42" s="39">
        <f t="shared" si="16"/>
        <v>666157.23017200001</v>
      </c>
      <c r="AD42" s="39">
        <f t="shared" si="17"/>
        <v>4242530.3157479996</v>
      </c>
      <c r="AE42" s="39">
        <f t="shared" si="39"/>
        <v>4243600</v>
      </c>
      <c r="AF42" s="39">
        <f t="shared" si="18"/>
        <v>-3734368</v>
      </c>
      <c r="AG42" s="18">
        <v>11</v>
      </c>
      <c r="AH42" s="19">
        <f t="shared" si="36"/>
        <v>46667833.473227993</v>
      </c>
      <c r="AI42" s="76">
        <f t="shared" si="19"/>
        <v>33562632.399999999</v>
      </c>
      <c r="AJ42" s="76">
        <f t="shared" si="20"/>
        <v>5777471.541335999</v>
      </c>
      <c r="AK42" s="76">
        <f t="shared" si="21"/>
        <v>7327729.5318919998</v>
      </c>
      <c r="AL42" s="76">
        <f t="shared" si="22"/>
        <v>339402.42525983998</v>
      </c>
      <c r="AM42" s="76">
        <f t="shared" si="23"/>
        <v>3733426.6778582395</v>
      </c>
      <c r="AN42" s="76">
        <f t="shared" si="24"/>
        <v>50401260.151086234</v>
      </c>
      <c r="AO42" s="76">
        <f t="shared" si="25"/>
        <v>5040126.0151086235</v>
      </c>
      <c r="AP42" s="76">
        <f t="shared" si="26"/>
        <v>957623.94287063845</v>
      </c>
      <c r="AQ42" s="76">
        <f t="shared" si="27"/>
        <v>51358884.093956873</v>
      </c>
    </row>
    <row r="43" spans="1:43" ht="13.5" customHeight="1" x14ac:dyDescent="0.2">
      <c r="A43" s="16" t="s">
        <v>44</v>
      </c>
      <c r="B43" s="17">
        <v>4243600</v>
      </c>
      <c r="C43" s="19">
        <v>23339800</v>
      </c>
      <c r="D43" s="19">
        <v>0</v>
      </c>
      <c r="E43" s="19">
        <v>23339800</v>
      </c>
      <c r="F43" s="38">
        <v>30</v>
      </c>
      <c r="G43" s="61">
        <f t="shared" si="28"/>
        <v>3051148.4</v>
      </c>
      <c r="H43" s="61">
        <f t="shared" si="37"/>
        <v>0</v>
      </c>
      <c r="I43" s="39">
        <f t="shared" si="0"/>
        <v>0</v>
      </c>
      <c r="J43" s="39">
        <f t="shared" si="1"/>
        <v>3051148.4</v>
      </c>
      <c r="K43" s="39">
        <f t="shared" si="2"/>
        <v>3051148.4</v>
      </c>
      <c r="L43" s="61">
        <f t="shared" si="3"/>
        <v>122045.936</v>
      </c>
      <c r="M43" s="61">
        <f t="shared" si="4"/>
        <v>122045.936</v>
      </c>
      <c r="N43" s="61"/>
      <c r="O43" s="61" t="b">
        <f t="shared" si="38"/>
        <v>0</v>
      </c>
      <c r="P43" s="39">
        <f t="shared" si="5"/>
        <v>244091.872</v>
      </c>
      <c r="Q43" s="39">
        <f t="shared" si="6"/>
        <v>2807056.5279999999</v>
      </c>
      <c r="R43" s="61">
        <f t="shared" si="7"/>
        <v>0</v>
      </c>
      <c r="S43" s="61">
        <f t="shared" si="8"/>
        <v>366137.80799999996</v>
      </c>
      <c r="T43" s="61">
        <f t="shared" si="9"/>
        <v>31853.989295999996</v>
      </c>
      <c r="U43" s="61">
        <f t="shared" si="10"/>
        <v>127232.88828</v>
      </c>
      <c r="V43" s="65">
        <f t="shared" si="40"/>
        <v>0</v>
      </c>
      <c r="W43" s="65">
        <f t="shared" si="41"/>
        <v>0</v>
      </c>
      <c r="X43" s="39">
        <f t="shared" si="11"/>
        <v>525224.6855759999</v>
      </c>
      <c r="Y43" s="61">
        <f t="shared" si="12"/>
        <v>254160.66172</v>
      </c>
      <c r="Z43" s="61">
        <f t="shared" si="13"/>
        <v>127232.88828</v>
      </c>
      <c r="AA43" s="61">
        <f t="shared" si="14"/>
        <v>254252.196172</v>
      </c>
      <c r="AB43" s="61">
        <f t="shared" si="15"/>
        <v>30511.484</v>
      </c>
      <c r="AC43" s="39">
        <f t="shared" si="16"/>
        <v>666157.23017200001</v>
      </c>
      <c r="AD43" s="39">
        <f t="shared" si="17"/>
        <v>4242530.3157479996</v>
      </c>
      <c r="AE43" s="39">
        <f t="shared" si="39"/>
        <v>4243600</v>
      </c>
      <c r="AF43" s="39">
        <f t="shared" si="18"/>
        <v>-3734368</v>
      </c>
      <c r="AG43" s="18">
        <v>11</v>
      </c>
      <c r="AH43" s="19">
        <f t="shared" si="36"/>
        <v>46667833.473227993</v>
      </c>
      <c r="AI43" s="76">
        <f t="shared" si="19"/>
        <v>33562632.399999999</v>
      </c>
      <c r="AJ43" s="76">
        <f t="shared" si="20"/>
        <v>5777471.541335999</v>
      </c>
      <c r="AK43" s="76">
        <f t="shared" si="21"/>
        <v>7327729.5318919998</v>
      </c>
      <c r="AL43" s="76">
        <f t="shared" si="22"/>
        <v>339402.42525983998</v>
      </c>
      <c r="AM43" s="76">
        <f t="shared" si="23"/>
        <v>3733426.6778582395</v>
      </c>
      <c r="AN43" s="76">
        <f t="shared" si="24"/>
        <v>50401260.151086234</v>
      </c>
      <c r="AO43" s="76">
        <f t="shared" si="25"/>
        <v>5040126.0151086235</v>
      </c>
      <c r="AP43" s="76">
        <f t="shared" si="26"/>
        <v>957623.94287063845</v>
      </c>
      <c r="AQ43" s="76">
        <f t="shared" si="27"/>
        <v>51358884.093956873</v>
      </c>
    </row>
    <row r="44" spans="1:43" ht="13.5" customHeight="1" x14ac:dyDescent="0.2">
      <c r="A44" s="16" t="s">
        <v>44</v>
      </c>
      <c r="B44" s="17">
        <v>4243600</v>
      </c>
      <c r="C44" s="19">
        <v>23339800</v>
      </c>
      <c r="D44" s="19">
        <v>0</v>
      </c>
      <c r="E44" s="19">
        <v>23339800</v>
      </c>
      <c r="F44" s="38">
        <v>30</v>
      </c>
      <c r="G44" s="61">
        <f t="shared" si="28"/>
        <v>3051148.4</v>
      </c>
      <c r="H44" s="61">
        <f t="shared" si="37"/>
        <v>0</v>
      </c>
      <c r="I44" s="39">
        <f t="shared" si="0"/>
        <v>0</v>
      </c>
      <c r="J44" s="39">
        <f t="shared" si="1"/>
        <v>3051148.4</v>
      </c>
      <c r="K44" s="39">
        <f t="shared" si="2"/>
        <v>3051148.4</v>
      </c>
      <c r="L44" s="61">
        <f t="shared" si="3"/>
        <v>122045.936</v>
      </c>
      <c r="M44" s="61">
        <f t="shared" si="4"/>
        <v>122045.936</v>
      </c>
      <c r="N44" s="61"/>
      <c r="O44" s="61" t="b">
        <f t="shared" si="38"/>
        <v>0</v>
      </c>
      <c r="P44" s="39">
        <f t="shared" si="5"/>
        <v>244091.872</v>
      </c>
      <c r="Q44" s="39">
        <f t="shared" si="6"/>
        <v>2807056.5279999999</v>
      </c>
      <c r="R44" s="61">
        <f t="shared" si="7"/>
        <v>0</v>
      </c>
      <c r="S44" s="61">
        <f t="shared" si="8"/>
        <v>366137.80799999996</v>
      </c>
      <c r="T44" s="61">
        <f t="shared" si="9"/>
        <v>31853.989295999996</v>
      </c>
      <c r="U44" s="61">
        <f t="shared" si="10"/>
        <v>127232.88828</v>
      </c>
      <c r="V44" s="65">
        <f t="shared" si="40"/>
        <v>0</v>
      </c>
      <c r="W44" s="65">
        <f t="shared" si="41"/>
        <v>0</v>
      </c>
      <c r="X44" s="39">
        <f t="shared" si="11"/>
        <v>525224.6855759999</v>
      </c>
      <c r="Y44" s="61">
        <f t="shared" si="12"/>
        <v>254160.66172</v>
      </c>
      <c r="Z44" s="61">
        <f t="shared" si="13"/>
        <v>127232.88828</v>
      </c>
      <c r="AA44" s="61">
        <f t="shared" si="14"/>
        <v>254252.196172</v>
      </c>
      <c r="AB44" s="61">
        <f t="shared" si="15"/>
        <v>30511.484</v>
      </c>
      <c r="AC44" s="39">
        <f t="shared" si="16"/>
        <v>666157.23017200001</v>
      </c>
      <c r="AD44" s="39">
        <f t="shared" si="17"/>
        <v>4242530.3157479996</v>
      </c>
      <c r="AE44" s="39">
        <f t="shared" si="39"/>
        <v>4243600</v>
      </c>
      <c r="AF44" s="39">
        <f t="shared" si="18"/>
        <v>-3734368</v>
      </c>
      <c r="AG44" s="18">
        <v>11</v>
      </c>
      <c r="AH44" s="19">
        <f t="shared" si="36"/>
        <v>46667833.473227993</v>
      </c>
      <c r="AI44" s="76">
        <f t="shared" si="19"/>
        <v>33562632.399999999</v>
      </c>
      <c r="AJ44" s="76">
        <f t="shared" si="20"/>
        <v>5777471.541335999</v>
      </c>
      <c r="AK44" s="76">
        <f t="shared" si="21"/>
        <v>7327729.5318919998</v>
      </c>
      <c r="AL44" s="76">
        <f t="shared" si="22"/>
        <v>339402.42525983998</v>
      </c>
      <c r="AM44" s="76">
        <f t="shared" si="23"/>
        <v>3733426.6778582395</v>
      </c>
      <c r="AN44" s="76">
        <f t="shared" si="24"/>
        <v>50401260.151086234</v>
      </c>
      <c r="AO44" s="76">
        <f t="shared" si="25"/>
        <v>5040126.0151086235</v>
      </c>
      <c r="AP44" s="76">
        <f t="shared" si="26"/>
        <v>957623.94287063845</v>
      </c>
      <c r="AQ44" s="76">
        <f t="shared" si="27"/>
        <v>51358884.093956873</v>
      </c>
    </row>
    <row r="45" spans="1:43" ht="13.5" customHeight="1" x14ac:dyDescent="0.2">
      <c r="A45" s="16" t="s">
        <v>45</v>
      </c>
      <c r="B45" s="17">
        <v>3182000</v>
      </c>
      <c r="C45" s="19">
        <v>17501000</v>
      </c>
      <c r="D45" s="19">
        <v>0</v>
      </c>
      <c r="E45" s="19">
        <v>17501000</v>
      </c>
      <c r="F45" s="38">
        <v>30</v>
      </c>
      <c r="G45" s="61">
        <f t="shared" si="28"/>
        <v>2287858</v>
      </c>
      <c r="H45" s="61">
        <f t="shared" si="37"/>
        <v>0</v>
      </c>
      <c r="I45" s="39">
        <f t="shared" si="0"/>
        <v>0</v>
      </c>
      <c r="J45" s="39">
        <f t="shared" si="1"/>
        <v>2287858</v>
      </c>
      <c r="K45" s="39">
        <f t="shared" si="2"/>
        <v>2287858</v>
      </c>
      <c r="L45" s="61">
        <f t="shared" si="3"/>
        <v>91514.32</v>
      </c>
      <c r="M45" s="61">
        <f t="shared" si="4"/>
        <v>91514.32</v>
      </c>
      <c r="N45" s="61"/>
      <c r="O45" s="61" t="b">
        <f t="shared" si="38"/>
        <v>0</v>
      </c>
      <c r="P45" s="39">
        <f t="shared" si="5"/>
        <v>183028.64</v>
      </c>
      <c r="Q45" s="39">
        <f t="shared" si="6"/>
        <v>2104829.36</v>
      </c>
      <c r="R45" s="61">
        <f t="shared" si="7"/>
        <v>0</v>
      </c>
      <c r="S45" s="61">
        <f t="shared" si="8"/>
        <v>274542.95999999996</v>
      </c>
      <c r="T45" s="61">
        <f t="shared" si="9"/>
        <v>23885.237519999999</v>
      </c>
      <c r="U45" s="61">
        <f t="shared" si="10"/>
        <v>95403.678599999999</v>
      </c>
      <c r="V45" s="65">
        <f t="shared" si="40"/>
        <v>0</v>
      </c>
      <c r="W45" s="65">
        <f t="shared" si="41"/>
        <v>0</v>
      </c>
      <c r="X45" s="39">
        <f t="shared" si="11"/>
        <v>393831.87611999997</v>
      </c>
      <c r="Y45" s="61">
        <f t="shared" si="12"/>
        <v>190578.57139999999</v>
      </c>
      <c r="Z45" s="61">
        <f t="shared" si="13"/>
        <v>95403.678599999999</v>
      </c>
      <c r="AA45" s="61">
        <f t="shared" si="14"/>
        <v>190647.20714000001</v>
      </c>
      <c r="AB45" s="61">
        <f t="shared" si="15"/>
        <v>22878.58</v>
      </c>
      <c r="AC45" s="39">
        <f t="shared" si="16"/>
        <v>499508.03714000003</v>
      </c>
      <c r="AD45" s="39">
        <f t="shared" si="17"/>
        <v>3181197.9132600003</v>
      </c>
      <c r="AE45" s="39">
        <f t="shared" si="39"/>
        <v>3182000</v>
      </c>
      <c r="AF45" s="39">
        <f t="shared" si="18"/>
        <v>-2800160</v>
      </c>
      <c r="AG45" s="18">
        <v>11</v>
      </c>
      <c r="AH45" s="19">
        <f t="shared" si="36"/>
        <v>34993177.04586</v>
      </c>
      <c r="AI45" s="76">
        <f t="shared" si="19"/>
        <v>25166438</v>
      </c>
      <c r="AJ45" s="76">
        <f t="shared" si="20"/>
        <v>4332150.6373199997</v>
      </c>
      <c r="AK45" s="76">
        <f t="shared" si="21"/>
        <v>5494588.4085400002</v>
      </c>
      <c r="AL45" s="76">
        <f t="shared" si="22"/>
        <v>254495.83306080004</v>
      </c>
      <c r="AM45" s="76">
        <f t="shared" si="23"/>
        <v>2799454.1636688001</v>
      </c>
      <c r="AN45" s="76">
        <f t="shared" si="24"/>
        <v>37792631.209528804</v>
      </c>
      <c r="AO45" s="76">
        <f t="shared" si="25"/>
        <v>3779263.1209528805</v>
      </c>
      <c r="AP45" s="76">
        <f t="shared" si="26"/>
        <v>718059.99298104725</v>
      </c>
      <c r="AQ45" s="76">
        <f t="shared" si="27"/>
        <v>38510691.20250985</v>
      </c>
    </row>
    <row r="46" spans="1:43" ht="13.5" customHeight="1" x14ac:dyDescent="0.2">
      <c r="A46" s="16" t="s">
        <v>45</v>
      </c>
      <c r="B46" s="17">
        <v>3182000</v>
      </c>
      <c r="C46" s="19">
        <v>17501000</v>
      </c>
      <c r="D46" s="19">
        <v>0</v>
      </c>
      <c r="E46" s="19">
        <v>17501000</v>
      </c>
      <c r="F46" s="38">
        <v>30</v>
      </c>
      <c r="G46" s="61">
        <f t="shared" si="28"/>
        <v>2287858</v>
      </c>
      <c r="H46" s="61">
        <f t="shared" si="37"/>
        <v>0</v>
      </c>
      <c r="I46" s="39">
        <f t="shared" si="0"/>
        <v>0</v>
      </c>
      <c r="J46" s="39">
        <f t="shared" si="1"/>
        <v>2287858</v>
      </c>
      <c r="K46" s="39">
        <f t="shared" si="2"/>
        <v>2287858</v>
      </c>
      <c r="L46" s="61">
        <f t="shared" si="3"/>
        <v>91514.32</v>
      </c>
      <c r="M46" s="61">
        <f t="shared" si="4"/>
        <v>91514.32</v>
      </c>
      <c r="N46" s="61"/>
      <c r="O46" s="61" t="b">
        <f t="shared" si="38"/>
        <v>0</v>
      </c>
      <c r="P46" s="39">
        <f t="shared" si="5"/>
        <v>183028.64</v>
      </c>
      <c r="Q46" s="39">
        <f t="shared" si="6"/>
        <v>2104829.36</v>
      </c>
      <c r="R46" s="61">
        <f t="shared" si="7"/>
        <v>0</v>
      </c>
      <c r="S46" s="61">
        <f t="shared" si="8"/>
        <v>274542.95999999996</v>
      </c>
      <c r="T46" s="61">
        <f t="shared" si="9"/>
        <v>23885.237519999999</v>
      </c>
      <c r="U46" s="61">
        <f t="shared" si="10"/>
        <v>95403.678599999999</v>
      </c>
      <c r="V46" s="65">
        <f t="shared" si="40"/>
        <v>0</v>
      </c>
      <c r="W46" s="65">
        <f t="shared" si="41"/>
        <v>0</v>
      </c>
      <c r="X46" s="39">
        <f t="shared" si="11"/>
        <v>393831.87611999997</v>
      </c>
      <c r="Y46" s="61">
        <f t="shared" si="12"/>
        <v>190578.57139999999</v>
      </c>
      <c r="Z46" s="61">
        <f t="shared" si="13"/>
        <v>95403.678599999999</v>
      </c>
      <c r="AA46" s="61">
        <f t="shared" si="14"/>
        <v>190647.20714000001</v>
      </c>
      <c r="AB46" s="61">
        <f t="shared" si="15"/>
        <v>22878.58</v>
      </c>
      <c r="AC46" s="39">
        <f t="shared" si="16"/>
        <v>499508.03714000003</v>
      </c>
      <c r="AD46" s="39">
        <f t="shared" si="17"/>
        <v>3181197.9132600003</v>
      </c>
      <c r="AE46" s="39">
        <f t="shared" si="39"/>
        <v>3182000</v>
      </c>
      <c r="AF46" s="39">
        <f t="shared" si="18"/>
        <v>-2800160</v>
      </c>
      <c r="AG46" s="18">
        <v>11</v>
      </c>
      <c r="AH46" s="19">
        <f t="shared" si="36"/>
        <v>34993177.04586</v>
      </c>
      <c r="AI46" s="76">
        <f t="shared" si="19"/>
        <v>25166438</v>
      </c>
      <c r="AJ46" s="76">
        <f t="shared" si="20"/>
        <v>4332150.6373199997</v>
      </c>
      <c r="AK46" s="76">
        <f t="shared" si="21"/>
        <v>5494588.4085400002</v>
      </c>
      <c r="AL46" s="76">
        <f t="shared" si="22"/>
        <v>254495.83306080004</v>
      </c>
      <c r="AM46" s="76">
        <f t="shared" si="23"/>
        <v>2799454.1636688001</v>
      </c>
      <c r="AN46" s="76">
        <f t="shared" si="24"/>
        <v>37792631.209528804</v>
      </c>
      <c r="AO46" s="76">
        <f t="shared" si="25"/>
        <v>3779263.1209528805</v>
      </c>
      <c r="AP46" s="76">
        <f t="shared" si="26"/>
        <v>718059.99298104725</v>
      </c>
      <c r="AQ46" s="76">
        <f t="shared" si="27"/>
        <v>38510691.20250985</v>
      </c>
    </row>
    <row r="47" spans="1:43" ht="13.5" customHeight="1" x14ac:dyDescent="0.2">
      <c r="A47" s="16" t="s">
        <v>46</v>
      </c>
      <c r="B47" s="17">
        <v>4243600</v>
      </c>
      <c r="C47" s="19">
        <v>23339800</v>
      </c>
      <c r="D47" s="19">
        <v>0</v>
      </c>
      <c r="E47" s="19">
        <v>23339800</v>
      </c>
      <c r="F47" s="38">
        <v>30</v>
      </c>
      <c r="G47" s="61">
        <f t="shared" si="28"/>
        <v>3051148.4</v>
      </c>
      <c r="H47" s="61">
        <f t="shared" si="37"/>
        <v>0</v>
      </c>
      <c r="I47" s="39">
        <f t="shared" si="0"/>
        <v>0</v>
      </c>
      <c r="J47" s="39">
        <f t="shared" si="1"/>
        <v>3051148.4</v>
      </c>
      <c r="K47" s="39">
        <f t="shared" si="2"/>
        <v>3051148.4</v>
      </c>
      <c r="L47" s="61">
        <f t="shared" si="3"/>
        <v>122045.936</v>
      </c>
      <c r="M47" s="61">
        <f t="shared" si="4"/>
        <v>122045.936</v>
      </c>
      <c r="N47" s="61"/>
      <c r="O47" s="61" t="b">
        <f t="shared" si="38"/>
        <v>0</v>
      </c>
      <c r="P47" s="39">
        <f t="shared" si="5"/>
        <v>244091.872</v>
      </c>
      <c r="Q47" s="39">
        <f t="shared" si="6"/>
        <v>2807056.5279999999</v>
      </c>
      <c r="R47" s="61">
        <f t="shared" si="7"/>
        <v>0</v>
      </c>
      <c r="S47" s="61">
        <f t="shared" si="8"/>
        <v>366137.80799999996</v>
      </c>
      <c r="T47" s="61">
        <f t="shared" si="9"/>
        <v>31853.989295999996</v>
      </c>
      <c r="U47" s="61">
        <f t="shared" si="10"/>
        <v>127232.88828</v>
      </c>
      <c r="V47" s="65">
        <f t="shared" si="40"/>
        <v>0</v>
      </c>
      <c r="W47" s="65">
        <f t="shared" si="41"/>
        <v>0</v>
      </c>
      <c r="X47" s="39">
        <f t="shared" si="11"/>
        <v>525224.6855759999</v>
      </c>
      <c r="Y47" s="61">
        <f t="shared" si="12"/>
        <v>254160.66172</v>
      </c>
      <c r="Z47" s="61">
        <f t="shared" si="13"/>
        <v>127232.88828</v>
      </c>
      <c r="AA47" s="61">
        <f t="shared" si="14"/>
        <v>254252.196172</v>
      </c>
      <c r="AB47" s="61">
        <f t="shared" si="15"/>
        <v>30511.484</v>
      </c>
      <c r="AC47" s="39">
        <f t="shared" si="16"/>
        <v>666157.23017200001</v>
      </c>
      <c r="AD47" s="39">
        <f t="shared" si="17"/>
        <v>4242530.3157479996</v>
      </c>
      <c r="AE47" s="39">
        <f t="shared" si="39"/>
        <v>4243600</v>
      </c>
      <c r="AF47" s="39">
        <f t="shared" si="18"/>
        <v>-3734368</v>
      </c>
      <c r="AG47" s="18">
        <v>11</v>
      </c>
      <c r="AH47" s="19">
        <f t="shared" si="36"/>
        <v>46667833.473227993</v>
      </c>
      <c r="AI47" s="76">
        <f t="shared" si="19"/>
        <v>33562632.399999999</v>
      </c>
      <c r="AJ47" s="76">
        <f t="shared" si="20"/>
        <v>5777471.541335999</v>
      </c>
      <c r="AK47" s="76">
        <f t="shared" si="21"/>
        <v>7327729.5318919998</v>
      </c>
      <c r="AL47" s="76">
        <f t="shared" si="22"/>
        <v>339402.42525983998</v>
      </c>
      <c r="AM47" s="76">
        <f t="shared" si="23"/>
        <v>3733426.6778582395</v>
      </c>
      <c r="AN47" s="76">
        <f t="shared" si="24"/>
        <v>50401260.151086234</v>
      </c>
      <c r="AO47" s="76">
        <f t="shared" si="25"/>
        <v>5040126.0151086235</v>
      </c>
      <c r="AP47" s="76">
        <f t="shared" si="26"/>
        <v>957623.94287063845</v>
      </c>
      <c r="AQ47" s="76">
        <f t="shared" si="27"/>
        <v>51358884.093956873</v>
      </c>
    </row>
    <row r="48" spans="1:43" ht="13.5" customHeight="1" x14ac:dyDescent="0.2">
      <c r="A48" s="16" t="s">
        <v>47</v>
      </c>
      <c r="B48" s="17">
        <v>4243600</v>
      </c>
      <c r="C48" s="19">
        <v>23339800</v>
      </c>
      <c r="D48" s="19">
        <v>0</v>
      </c>
      <c r="E48" s="19">
        <v>23339800</v>
      </c>
      <c r="F48" s="38">
        <v>30</v>
      </c>
      <c r="G48" s="61">
        <f t="shared" si="28"/>
        <v>3051148.4</v>
      </c>
      <c r="H48" s="61">
        <f t="shared" si="37"/>
        <v>0</v>
      </c>
      <c r="I48" s="39">
        <f t="shared" si="0"/>
        <v>0</v>
      </c>
      <c r="J48" s="39">
        <f t="shared" si="1"/>
        <v>3051148.4</v>
      </c>
      <c r="K48" s="39">
        <f t="shared" si="2"/>
        <v>3051148.4</v>
      </c>
      <c r="L48" s="61">
        <f t="shared" si="3"/>
        <v>122045.936</v>
      </c>
      <c r="M48" s="61">
        <f t="shared" si="4"/>
        <v>122045.936</v>
      </c>
      <c r="N48" s="61"/>
      <c r="O48" s="61" t="b">
        <f t="shared" si="38"/>
        <v>0</v>
      </c>
      <c r="P48" s="39">
        <f t="shared" si="5"/>
        <v>244091.872</v>
      </c>
      <c r="Q48" s="39">
        <f t="shared" si="6"/>
        <v>2807056.5279999999</v>
      </c>
      <c r="R48" s="61">
        <f t="shared" si="7"/>
        <v>0</v>
      </c>
      <c r="S48" s="61">
        <f t="shared" si="8"/>
        <v>366137.80799999996</v>
      </c>
      <c r="T48" s="61">
        <f t="shared" si="9"/>
        <v>31853.989295999996</v>
      </c>
      <c r="U48" s="61">
        <f t="shared" si="10"/>
        <v>127232.88828</v>
      </c>
      <c r="V48" s="65">
        <f t="shared" si="40"/>
        <v>0</v>
      </c>
      <c r="W48" s="65">
        <f t="shared" si="41"/>
        <v>0</v>
      </c>
      <c r="X48" s="39">
        <f t="shared" si="11"/>
        <v>525224.6855759999</v>
      </c>
      <c r="Y48" s="61">
        <f t="shared" si="12"/>
        <v>254160.66172</v>
      </c>
      <c r="Z48" s="61">
        <f t="shared" si="13"/>
        <v>127232.88828</v>
      </c>
      <c r="AA48" s="61">
        <f t="shared" si="14"/>
        <v>254252.196172</v>
      </c>
      <c r="AB48" s="61">
        <f t="shared" si="15"/>
        <v>30511.484</v>
      </c>
      <c r="AC48" s="39">
        <f t="shared" si="16"/>
        <v>666157.23017200001</v>
      </c>
      <c r="AD48" s="39">
        <f t="shared" si="17"/>
        <v>4242530.3157479996</v>
      </c>
      <c r="AE48" s="39">
        <f t="shared" si="39"/>
        <v>4243600</v>
      </c>
      <c r="AF48" s="39">
        <f t="shared" si="18"/>
        <v>-3734368</v>
      </c>
      <c r="AG48" s="18">
        <v>11</v>
      </c>
      <c r="AH48" s="19">
        <f t="shared" si="36"/>
        <v>46667833.473227993</v>
      </c>
      <c r="AI48" s="76">
        <f t="shared" si="19"/>
        <v>33562632.399999999</v>
      </c>
      <c r="AJ48" s="76">
        <f t="shared" si="20"/>
        <v>5777471.541335999</v>
      </c>
      <c r="AK48" s="76">
        <f t="shared" si="21"/>
        <v>7327729.5318919998</v>
      </c>
      <c r="AL48" s="76">
        <f t="shared" si="22"/>
        <v>339402.42525983998</v>
      </c>
      <c r="AM48" s="76">
        <f t="shared" si="23"/>
        <v>3733426.6778582395</v>
      </c>
      <c r="AN48" s="76">
        <f t="shared" si="24"/>
        <v>50401260.151086234</v>
      </c>
      <c r="AO48" s="76">
        <f t="shared" si="25"/>
        <v>5040126.0151086235</v>
      </c>
      <c r="AP48" s="76">
        <f t="shared" si="26"/>
        <v>957623.94287063845</v>
      </c>
      <c r="AQ48" s="76">
        <f t="shared" si="27"/>
        <v>51358884.093956873</v>
      </c>
    </row>
    <row r="49" spans="1:43" ht="13.5" customHeight="1" x14ac:dyDescent="0.2">
      <c r="A49" s="16" t="s">
        <v>48</v>
      </c>
      <c r="B49" s="17">
        <v>4120000</v>
      </c>
      <c r="C49" s="19">
        <v>41200000</v>
      </c>
      <c r="D49" s="19">
        <v>0</v>
      </c>
      <c r="E49" s="19">
        <v>0</v>
      </c>
      <c r="F49" s="38">
        <v>30</v>
      </c>
      <c r="G49" s="61">
        <f t="shared" si="28"/>
        <v>2962280</v>
      </c>
      <c r="H49" s="61">
        <f t="shared" si="37"/>
        <v>0</v>
      </c>
      <c r="I49" s="39">
        <f t="shared" si="0"/>
        <v>0</v>
      </c>
      <c r="J49" s="39">
        <f t="shared" si="1"/>
        <v>2962280</v>
      </c>
      <c r="K49" s="39">
        <f t="shared" si="2"/>
        <v>2962280</v>
      </c>
      <c r="L49" s="61">
        <f t="shared" si="3"/>
        <v>118491.2</v>
      </c>
      <c r="M49" s="61">
        <f t="shared" si="4"/>
        <v>118491.2</v>
      </c>
      <c r="N49" s="61"/>
      <c r="O49" s="61" t="b">
        <f t="shared" si="38"/>
        <v>0</v>
      </c>
      <c r="P49" s="39">
        <f t="shared" si="5"/>
        <v>236982.39999999999</v>
      </c>
      <c r="Q49" s="39">
        <f t="shared" si="6"/>
        <v>2725297.6</v>
      </c>
      <c r="R49" s="61">
        <f t="shared" si="7"/>
        <v>0</v>
      </c>
      <c r="S49" s="61">
        <f t="shared" si="8"/>
        <v>355473.6</v>
      </c>
      <c r="T49" s="61">
        <f t="shared" si="9"/>
        <v>30926.2032</v>
      </c>
      <c r="U49" s="61">
        <f t="shared" si="10"/>
        <v>123527.076</v>
      </c>
      <c r="V49" s="65">
        <f t="shared" si="40"/>
        <v>0</v>
      </c>
      <c r="W49" s="65">
        <f t="shared" si="41"/>
        <v>0</v>
      </c>
      <c r="X49" s="39">
        <f t="shared" si="11"/>
        <v>509926.87919999997</v>
      </c>
      <c r="Y49" s="61">
        <f t="shared" si="12"/>
        <v>246757.924</v>
      </c>
      <c r="Z49" s="61">
        <f t="shared" si="13"/>
        <v>123527.076</v>
      </c>
      <c r="AA49" s="61">
        <f t="shared" si="14"/>
        <v>246846.79240000001</v>
      </c>
      <c r="AB49" s="61">
        <f t="shared" si="15"/>
        <v>29622.799999999999</v>
      </c>
      <c r="AC49" s="39">
        <f t="shared" si="16"/>
        <v>646754.59240000008</v>
      </c>
      <c r="AD49" s="39">
        <f t="shared" si="17"/>
        <v>4118961.4715999998</v>
      </c>
      <c r="AE49" s="39">
        <f t="shared" si="39"/>
        <v>4120000</v>
      </c>
      <c r="AF49" s="39">
        <f t="shared" si="18"/>
        <v>-3625600</v>
      </c>
      <c r="AG49" s="18">
        <v>10</v>
      </c>
      <c r="AH49" s="19">
        <f t="shared" si="36"/>
        <v>41189614.715999998</v>
      </c>
      <c r="AI49" s="76">
        <f t="shared" si="19"/>
        <v>29622800</v>
      </c>
      <c r="AJ49" s="76">
        <f t="shared" si="20"/>
        <v>5099268.7919999994</v>
      </c>
      <c r="AK49" s="76">
        <f t="shared" si="21"/>
        <v>6467545.9240000006</v>
      </c>
      <c r="AL49" s="76">
        <f t="shared" si="22"/>
        <v>329516.91772799997</v>
      </c>
      <c r="AM49" s="76">
        <f t="shared" si="23"/>
        <v>3295169.1772799999</v>
      </c>
      <c r="AN49" s="76">
        <f t="shared" si="24"/>
        <v>44484783.893279999</v>
      </c>
      <c r="AO49" s="76">
        <f t="shared" si="25"/>
        <v>4448478.3893280001</v>
      </c>
      <c r="AP49" s="76">
        <f t="shared" si="26"/>
        <v>845210.89397232002</v>
      </c>
      <c r="AQ49" s="76">
        <f t="shared" si="27"/>
        <v>45329994.787252322</v>
      </c>
    </row>
    <row r="50" spans="1:43" ht="13.5" customHeight="1" x14ac:dyDescent="0.2">
      <c r="A50" s="20" t="s">
        <v>49</v>
      </c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69"/>
      <c r="AH50" s="10"/>
      <c r="AI50" s="76"/>
      <c r="AJ50" s="76"/>
      <c r="AK50" s="76"/>
      <c r="AL50" s="76"/>
      <c r="AM50" s="76"/>
      <c r="AN50" s="76"/>
      <c r="AO50" s="76"/>
      <c r="AP50" s="76"/>
      <c r="AQ50" s="76"/>
    </row>
    <row r="51" spans="1:43" ht="13.5" customHeight="1" x14ac:dyDescent="0.2">
      <c r="A51" s="12" t="s">
        <v>50</v>
      </c>
      <c r="B51" s="13"/>
      <c r="C51" s="25"/>
      <c r="D51" s="26"/>
      <c r="E51" s="25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70"/>
      <c r="AH51" s="24"/>
      <c r="AI51" s="76"/>
      <c r="AJ51" s="76"/>
      <c r="AK51" s="76"/>
      <c r="AL51" s="76"/>
      <c r="AM51" s="76"/>
      <c r="AN51" s="76"/>
      <c r="AO51" s="76"/>
      <c r="AP51" s="76"/>
      <c r="AQ51" s="76"/>
    </row>
    <row r="52" spans="1:43" ht="13.5" customHeight="1" x14ac:dyDescent="0.2">
      <c r="A52" s="16" t="s">
        <v>51</v>
      </c>
      <c r="B52" s="19">
        <v>4637096</v>
      </c>
      <c r="C52" s="19">
        <v>33155236</v>
      </c>
      <c r="D52" s="19">
        <v>0</v>
      </c>
      <c r="E52" s="19">
        <v>17852820</v>
      </c>
      <c r="F52" s="38">
        <v>30</v>
      </c>
      <c r="G52" s="61">
        <f t="shared" si="28"/>
        <v>3334072.0239999997</v>
      </c>
      <c r="H52" s="61">
        <f t="shared" ref="H52:H63" si="42">IF(G52&lt;2000000,117172,0)</f>
        <v>0</v>
      </c>
      <c r="I52" s="39">
        <f t="shared" si="0"/>
        <v>0</v>
      </c>
      <c r="J52" s="39">
        <f t="shared" si="1"/>
        <v>3334072.0239999997</v>
      </c>
      <c r="K52" s="39">
        <f t="shared" si="2"/>
        <v>3334072.0239999997</v>
      </c>
      <c r="L52" s="61">
        <f t="shared" si="3"/>
        <v>133362.88095999998</v>
      </c>
      <c r="M52" s="61">
        <f t="shared" si="4"/>
        <v>133362.88095999998</v>
      </c>
      <c r="N52" s="61"/>
      <c r="O52" s="61" t="b">
        <f t="shared" ref="O52:O63" si="43">IF(AND(G52&gt;=($B$176*4),G52&lt;($B$176*16)),G52*$AH$164,IF(AND(G52&gt;=($B$176*16),G52&lt;=($B$176*17)),G52*$AH$165,IF(AND(G52&gt;($B$176*17),G52&lt;=
($B$176*18)),G52*$AH$166,IF(AND(G52&gt;($B$176*18),G52&gt;=($B$176*19)),G52*$AH$167,IF(AND(G52&gt;($B$176*19),G52&lt;=($B$176*20)),G52*$AH$168,IF((G52&gt;($B$176*20)),G52*$AH$169))))))</f>
        <v>0</v>
      </c>
      <c r="P52" s="39">
        <f t="shared" si="5"/>
        <v>266725.76191999996</v>
      </c>
      <c r="Q52" s="39">
        <f t="shared" si="6"/>
        <v>3067346.2620799998</v>
      </c>
      <c r="R52" s="61">
        <f t="shared" si="7"/>
        <v>0</v>
      </c>
      <c r="S52" s="61">
        <f t="shared" si="8"/>
        <v>400088.64287999994</v>
      </c>
      <c r="T52" s="61">
        <f t="shared" si="9"/>
        <v>34807.711930559999</v>
      </c>
      <c r="U52" s="61">
        <f t="shared" si="10"/>
        <v>139030.80340079998</v>
      </c>
      <c r="V52" s="65">
        <f>+IF(G52&lt;$B$179,0,G52*3%)</f>
        <v>0</v>
      </c>
      <c r="W52" s="65">
        <f>+IF(J52&lt;$B$179,0,J52*2%)</f>
        <v>0</v>
      </c>
      <c r="X52" s="39">
        <f t="shared" si="11"/>
        <v>573927.15821135999</v>
      </c>
      <c r="Y52" s="61">
        <f t="shared" si="12"/>
        <v>277728.19959919999</v>
      </c>
      <c r="Z52" s="61">
        <f t="shared" si="13"/>
        <v>139030.80340079998</v>
      </c>
      <c r="AA52" s="61">
        <f t="shared" si="14"/>
        <v>277828.22175992001</v>
      </c>
      <c r="AB52" s="61">
        <f t="shared" si="15"/>
        <v>33340.720239999995</v>
      </c>
      <c r="AC52" s="39">
        <f t="shared" si="16"/>
        <v>727927.94499991997</v>
      </c>
      <c r="AD52" s="39">
        <f t="shared" si="17"/>
        <v>4635927.1272112792</v>
      </c>
      <c r="AE52" s="39">
        <f t="shared" ref="AE52:AE63" si="44">+B52</f>
        <v>4637096</v>
      </c>
      <c r="AF52" s="39">
        <f t="shared" si="18"/>
        <v>-4080644.48</v>
      </c>
      <c r="AG52" s="71">
        <v>11</v>
      </c>
      <c r="AH52" s="19">
        <f t="shared" ref="AH52:AH63" si="45">+AD52*AG52</f>
        <v>50995198.399324074</v>
      </c>
      <c r="AI52" s="76">
        <f t="shared" si="19"/>
        <v>36674792.263999999</v>
      </c>
      <c r="AJ52" s="76">
        <f t="shared" si="20"/>
        <v>6313198.7403249601</v>
      </c>
      <c r="AK52" s="76">
        <f t="shared" si="21"/>
        <v>8007207.3949991195</v>
      </c>
      <c r="AL52" s="76">
        <f t="shared" si="22"/>
        <v>370874.17017690232</v>
      </c>
      <c r="AM52" s="76">
        <f t="shared" si="23"/>
        <v>4079615.871945926</v>
      </c>
      <c r="AN52" s="76">
        <f t="shared" si="24"/>
        <v>55074814.271269999</v>
      </c>
      <c r="AO52" s="76">
        <f t="shared" si="25"/>
        <v>5507481.4271269999</v>
      </c>
      <c r="AP52" s="76">
        <f t="shared" si="26"/>
        <v>1046421.4711541299</v>
      </c>
      <c r="AQ52" s="76">
        <f t="shared" si="27"/>
        <v>56121235.74242413</v>
      </c>
    </row>
    <row r="53" spans="1:43" ht="13.5" customHeight="1" x14ac:dyDescent="0.2">
      <c r="A53" s="16" t="s">
        <v>52</v>
      </c>
      <c r="B53" s="19">
        <v>2643748</v>
      </c>
      <c r="C53" s="19">
        <v>18902798</v>
      </c>
      <c r="D53" s="19">
        <v>0</v>
      </c>
      <c r="E53" s="19">
        <v>10178430</v>
      </c>
      <c r="F53" s="38">
        <v>30</v>
      </c>
      <c r="G53" s="61">
        <f t="shared" si="28"/>
        <v>1900854.8119999999</v>
      </c>
      <c r="H53" s="61">
        <f t="shared" si="42"/>
        <v>117172</v>
      </c>
      <c r="I53" s="39">
        <f t="shared" si="0"/>
        <v>117172</v>
      </c>
      <c r="J53" s="39">
        <f t="shared" si="1"/>
        <v>1900854.8119999999</v>
      </c>
      <c r="K53" s="39">
        <f t="shared" si="2"/>
        <v>2018026.8119999999</v>
      </c>
      <c r="L53" s="61">
        <f t="shared" si="3"/>
        <v>76034.192479999998</v>
      </c>
      <c r="M53" s="61">
        <f t="shared" si="4"/>
        <v>76034.192479999998</v>
      </c>
      <c r="N53" s="61"/>
      <c r="O53" s="61" t="b">
        <f t="shared" si="43"/>
        <v>0</v>
      </c>
      <c r="P53" s="39">
        <f t="shared" si="5"/>
        <v>152068.38496</v>
      </c>
      <c r="Q53" s="39">
        <f t="shared" si="6"/>
        <v>1865958.42704</v>
      </c>
      <c r="R53" s="61">
        <f t="shared" si="7"/>
        <v>0</v>
      </c>
      <c r="S53" s="61">
        <f t="shared" si="8"/>
        <v>228102.57743999999</v>
      </c>
      <c r="T53" s="61">
        <f t="shared" si="9"/>
        <v>19844.92423728</v>
      </c>
      <c r="U53" s="61">
        <f t="shared" si="10"/>
        <v>79265.645660399998</v>
      </c>
      <c r="V53" s="65">
        <f t="shared" ref="V53:V63" si="46">+IF(G53&lt;$B$179,0,G53*3%)</f>
        <v>0</v>
      </c>
      <c r="W53" s="65">
        <f t="shared" ref="W53:W63" si="47">+IF(J53&lt;$B$179,0,J53*2%)</f>
        <v>0</v>
      </c>
      <c r="X53" s="39">
        <f t="shared" si="11"/>
        <v>327213.14733767998</v>
      </c>
      <c r="Y53" s="61">
        <f t="shared" si="12"/>
        <v>168101.6334396</v>
      </c>
      <c r="Z53" s="61">
        <f t="shared" si="13"/>
        <v>79265.645660399998</v>
      </c>
      <c r="AA53" s="61">
        <f t="shared" si="14"/>
        <v>168162.17424396001</v>
      </c>
      <c r="AB53" s="61">
        <f t="shared" si="15"/>
        <v>20180.268120000001</v>
      </c>
      <c r="AC53" s="39">
        <f t="shared" si="16"/>
        <v>435709.72146396001</v>
      </c>
      <c r="AD53" s="39">
        <f t="shared" si="17"/>
        <v>2780949.6808016403</v>
      </c>
      <c r="AE53" s="39">
        <f t="shared" si="44"/>
        <v>2643748</v>
      </c>
      <c r="AF53" s="39">
        <f t="shared" si="18"/>
        <v>-2326498.2400000002</v>
      </c>
      <c r="AG53" s="71">
        <v>11</v>
      </c>
      <c r="AH53" s="19">
        <f t="shared" si="45"/>
        <v>30590446.488818042</v>
      </c>
      <c r="AI53" s="76">
        <f t="shared" si="19"/>
        <v>22198294.932</v>
      </c>
      <c r="AJ53" s="76">
        <f t="shared" si="20"/>
        <v>3599344.6207144801</v>
      </c>
      <c r="AK53" s="76">
        <f t="shared" si="21"/>
        <v>4792806.93610356</v>
      </c>
      <c r="AL53" s="76">
        <f t="shared" si="22"/>
        <v>222475.97446413123</v>
      </c>
      <c r="AM53" s="76">
        <f t="shared" si="23"/>
        <v>2447235.7191054435</v>
      </c>
      <c r="AN53" s="76">
        <f t="shared" si="24"/>
        <v>33037682.207923487</v>
      </c>
      <c r="AO53" s="76">
        <f t="shared" si="25"/>
        <v>3303768.220792349</v>
      </c>
      <c r="AP53" s="76">
        <f t="shared" si="26"/>
        <v>627715.96195054636</v>
      </c>
      <c r="AQ53" s="76">
        <f t="shared" si="27"/>
        <v>33665398.169874035</v>
      </c>
    </row>
    <row r="54" spans="1:43" ht="13.5" customHeight="1" x14ac:dyDescent="0.2">
      <c r="A54" s="16" t="s">
        <v>53</v>
      </c>
      <c r="B54" s="19">
        <v>2643748</v>
      </c>
      <c r="C54" s="19">
        <v>18902798</v>
      </c>
      <c r="D54" s="19">
        <v>0</v>
      </c>
      <c r="E54" s="19">
        <v>10178430</v>
      </c>
      <c r="F54" s="38">
        <v>30</v>
      </c>
      <c r="G54" s="61">
        <f t="shared" si="28"/>
        <v>1900854.8119999999</v>
      </c>
      <c r="H54" s="61">
        <f t="shared" si="42"/>
        <v>117172</v>
      </c>
      <c r="I54" s="39">
        <f t="shared" si="0"/>
        <v>117172</v>
      </c>
      <c r="J54" s="39">
        <f t="shared" si="1"/>
        <v>1900854.8119999999</v>
      </c>
      <c r="K54" s="39">
        <f t="shared" si="2"/>
        <v>2018026.8119999999</v>
      </c>
      <c r="L54" s="61">
        <f t="shared" si="3"/>
        <v>76034.192479999998</v>
      </c>
      <c r="M54" s="61">
        <f t="shared" si="4"/>
        <v>76034.192479999998</v>
      </c>
      <c r="N54" s="61"/>
      <c r="O54" s="61" t="b">
        <f t="shared" si="43"/>
        <v>0</v>
      </c>
      <c r="P54" s="39">
        <f t="shared" si="5"/>
        <v>152068.38496</v>
      </c>
      <c r="Q54" s="39">
        <f t="shared" si="6"/>
        <v>1865958.42704</v>
      </c>
      <c r="R54" s="61">
        <f t="shared" si="7"/>
        <v>0</v>
      </c>
      <c r="S54" s="61">
        <f t="shared" si="8"/>
        <v>228102.57743999999</v>
      </c>
      <c r="T54" s="61">
        <f t="shared" si="9"/>
        <v>19844.92423728</v>
      </c>
      <c r="U54" s="61">
        <f t="shared" si="10"/>
        <v>79265.645660399998</v>
      </c>
      <c r="V54" s="65">
        <f t="shared" si="46"/>
        <v>0</v>
      </c>
      <c r="W54" s="65">
        <f t="shared" si="47"/>
        <v>0</v>
      </c>
      <c r="X54" s="39">
        <f t="shared" si="11"/>
        <v>327213.14733767998</v>
      </c>
      <c r="Y54" s="61">
        <f t="shared" si="12"/>
        <v>168101.6334396</v>
      </c>
      <c r="Z54" s="61">
        <f t="shared" si="13"/>
        <v>79265.645660399998</v>
      </c>
      <c r="AA54" s="61">
        <f t="shared" si="14"/>
        <v>168162.17424396001</v>
      </c>
      <c r="AB54" s="61">
        <f t="shared" si="15"/>
        <v>20180.268120000001</v>
      </c>
      <c r="AC54" s="39">
        <f t="shared" si="16"/>
        <v>435709.72146396001</v>
      </c>
      <c r="AD54" s="39">
        <f t="shared" si="17"/>
        <v>2780949.6808016403</v>
      </c>
      <c r="AE54" s="39">
        <f t="shared" si="44"/>
        <v>2643748</v>
      </c>
      <c r="AF54" s="39">
        <f t="shared" si="18"/>
        <v>-2326498.2400000002</v>
      </c>
      <c r="AG54" s="71">
        <v>11</v>
      </c>
      <c r="AH54" s="19">
        <f t="shared" si="45"/>
        <v>30590446.488818042</v>
      </c>
      <c r="AI54" s="76">
        <f t="shared" si="19"/>
        <v>22198294.932</v>
      </c>
      <c r="AJ54" s="76">
        <f t="shared" si="20"/>
        <v>3599344.6207144801</v>
      </c>
      <c r="AK54" s="76">
        <f t="shared" si="21"/>
        <v>4792806.93610356</v>
      </c>
      <c r="AL54" s="76">
        <f t="shared" si="22"/>
        <v>222475.97446413123</v>
      </c>
      <c r="AM54" s="76">
        <f t="shared" si="23"/>
        <v>2447235.7191054435</v>
      </c>
      <c r="AN54" s="76">
        <f t="shared" si="24"/>
        <v>33037682.207923487</v>
      </c>
      <c r="AO54" s="76">
        <f t="shared" si="25"/>
        <v>3303768.220792349</v>
      </c>
      <c r="AP54" s="76">
        <f t="shared" si="26"/>
        <v>627715.96195054636</v>
      </c>
      <c r="AQ54" s="76">
        <f t="shared" si="27"/>
        <v>33665398.169874035</v>
      </c>
    </row>
    <row r="55" spans="1:43" ht="13.5" customHeight="1" x14ac:dyDescent="0.2">
      <c r="A55" s="16" t="s">
        <v>54</v>
      </c>
      <c r="B55" s="19">
        <v>3004259</v>
      </c>
      <c r="C55" s="19">
        <v>21480452</v>
      </c>
      <c r="D55" s="19">
        <v>0</v>
      </c>
      <c r="E55" s="19">
        <v>11566397</v>
      </c>
      <c r="F55" s="38">
        <v>30</v>
      </c>
      <c r="G55" s="61">
        <f t="shared" si="28"/>
        <v>2160062.2209999999</v>
      </c>
      <c r="H55" s="61">
        <f t="shared" si="42"/>
        <v>0</v>
      </c>
      <c r="I55" s="39">
        <f t="shared" si="0"/>
        <v>0</v>
      </c>
      <c r="J55" s="39">
        <f t="shared" si="1"/>
        <v>2160062.2209999999</v>
      </c>
      <c r="K55" s="39">
        <f t="shared" si="2"/>
        <v>2160062.2209999999</v>
      </c>
      <c r="L55" s="61">
        <f t="shared" si="3"/>
        <v>86402.488839999991</v>
      </c>
      <c r="M55" s="61">
        <f t="shared" si="4"/>
        <v>86402.488839999991</v>
      </c>
      <c r="N55" s="61"/>
      <c r="O55" s="61" t="b">
        <f t="shared" si="43"/>
        <v>0</v>
      </c>
      <c r="P55" s="39">
        <f t="shared" si="5"/>
        <v>172804.97767999998</v>
      </c>
      <c r="Q55" s="39">
        <f t="shared" si="6"/>
        <v>1987257.2433199999</v>
      </c>
      <c r="R55" s="61">
        <f t="shared" si="7"/>
        <v>0</v>
      </c>
      <c r="S55" s="61">
        <f t="shared" si="8"/>
        <v>259207.46651999999</v>
      </c>
      <c r="T55" s="61">
        <f t="shared" si="9"/>
        <v>22551.049587239999</v>
      </c>
      <c r="U55" s="61">
        <f t="shared" si="10"/>
        <v>90074.5946157</v>
      </c>
      <c r="V55" s="65">
        <f t="shared" si="46"/>
        <v>0</v>
      </c>
      <c r="W55" s="65">
        <f t="shared" si="47"/>
        <v>0</v>
      </c>
      <c r="X55" s="39">
        <f t="shared" si="11"/>
        <v>371833.11072294001</v>
      </c>
      <c r="Y55" s="61">
        <f t="shared" si="12"/>
        <v>179933.1830093</v>
      </c>
      <c r="Z55" s="61">
        <f t="shared" si="13"/>
        <v>90074.5946157</v>
      </c>
      <c r="AA55" s="61">
        <f t="shared" si="14"/>
        <v>179997.98487593001</v>
      </c>
      <c r="AB55" s="61">
        <f t="shared" si="15"/>
        <v>21600.622209999998</v>
      </c>
      <c r="AC55" s="39">
        <f t="shared" si="16"/>
        <v>471606.38471093</v>
      </c>
      <c r="AD55" s="39">
        <f t="shared" si="17"/>
        <v>3003501.7164338697</v>
      </c>
      <c r="AE55" s="39">
        <f t="shared" si="44"/>
        <v>3004259</v>
      </c>
      <c r="AF55" s="39">
        <f t="shared" si="18"/>
        <v>-2643747.92</v>
      </c>
      <c r="AG55" s="71">
        <v>11</v>
      </c>
      <c r="AH55" s="19">
        <f t="shared" si="45"/>
        <v>33038518.880772568</v>
      </c>
      <c r="AI55" s="76">
        <f t="shared" si="19"/>
        <v>23760684.430999998</v>
      </c>
      <c r="AJ55" s="76">
        <f t="shared" si="20"/>
        <v>4090164.2179523399</v>
      </c>
      <c r="AK55" s="76">
        <f t="shared" si="21"/>
        <v>5187670.2318202304</v>
      </c>
      <c r="AL55" s="76">
        <f t="shared" si="22"/>
        <v>240280.13731470957</v>
      </c>
      <c r="AM55" s="76">
        <f t="shared" si="23"/>
        <v>2643081.5104618054</v>
      </c>
      <c r="AN55" s="76">
        <f t="shared" si="24"/>
        <v>35681600.391234376</v>
      </c>
      <c r="AO55" s="76">
        <f t="shared" si="25"/>
        <v>3568160.0391234378</v>
      </c>
      <c r="AP55" s="76">
        <f t="shared" si="26"/>
        <v>677950.40743345325</v>
      </c>
      <c r="AQ55" s="76">
        <f t="shared" si="27"/>
        <v>36359550.798667826</v>
      </c>
    </row>
    <row r="56" spans="1:43" ht="13.5" customHeight="1" x14ac:dyDescent="0.2">
      <c r="A56" s="16" t="s">
        <v>55</v>
      </c>
      <c r="B56" s="19">
        <v>3477822</v>
      </c>
      <c r="C56" s="19">
        <v>24866427</v>
      </c>
      <c r="D56" s="19">
        <v>0</v>
      </c>
      <c r="E56" s="19">
        <v>13389615</v>
      </c>
      <c r="F56" s="38">
        <v>30</v>
      </c>
      <c r="G56" s="61">
        <f t="shared" si="28"/>
        <v>2500554.0179999997</v>
      </c>
      <c r="H56" s="61">
        <f t="shared" si="42"/>
        <v>0</v>
      </c>
      <c r="I56" s="39">
        <f t="shared" si="0"/>
        <v>0</v>
      </c>
      <c r="J56" s="39">
        <f t="shared" si="1"/>
        <v>2500554.0179999997</v>
      </c>
      <c r="K56" s="39">
        <f t="shared" si="2"/>
        <v>2500554.0179999997</v>
      </c>
      <c r="L56" s="61">
        <f t="shared" si="3"/>
        <v>100022.16071999999</v>
      </c>
      <c r="M56" s="61">
        <f t="shared" si="4"/>
        <v>100022.16071999999</v>
      </c>
      <c r="N56" s="61"/>
      <c r="O56" s="61" t="b">
        <f t="shared" si="43"/>
        <v>0</v>
      </c>
      <c r="P56" s="39">
        <f t="shared" si="5"/>
        <v>200044.32143999997</v>
      </c>
      <c r="Q56" s="39">
        <f t="shared" si="6"/>
        <v>2300509.6965599996</v>
      </c>
      <c r="R56" s="61">
        <f t="shared" si="7"/>
        <v>0</v>
      </c>
      <c r="S56" s="61">
        <f t="shared" si="8"/>
        <v>300066.48215999996</v>
      </c>
      <c r="T56" s="61">
        <f t="shared" si="9"/>
        <v>26105.783947919997</v>
      </c>
      <c r="U56" s="61">
        <f t="shared" si="10"/>
        <v>104273.10255059999</v>
      </c>
      <c r="V56" s="65">
        <f t="shared" si="46"/>
        <v>0</v>
      </c>
      <c r="W56" s="65">
        <f t="shared" si="47"/>
        <v>0</v>
      </c>
      <c r="X56" s="39">
        <f t="shared" si="11"/>
        <v>430445.36865851993</v>
      </c>
      <c r="Y56" s="61">
        <f t="shared" si="12"/>
        <v>208296.14969939998</v>
      </c>
      <c r="Z56" s="61">
        <f t="shared" si="13"/>
        <v>104273.10255059999</v>
      </c>
      <c r="AA56" s="61">
        <f t="shared" si="14"/>
        <v>208371.16631993998</v>
      </c>
      <c r="AB56" s="61">
        <f t="shared" si="15"/>
        <v>25005.540179999996</v>
      </c>
      <c r="AC56" s="39">
        <f t="shared" si="16"/>
        <v>545945.95874993992</v>
      </c>
      <c r="AD56" s="39">
        <f t="shared" si="17"/>
        <v>3476945.3454084597</v>
      </c>
      <c r="AE56" s="39">
        <f t="shared" si="44"/>
        <v>3477822</v>
      </c>
      <c r="AF56" s="39">
        <f t="shared" si="18"/>
        <v>-3060483.36</v>
      </c>
      <c r="AG56" s="71">
        <v>11</v>
      </c>
      <c r="AH56" s="19">
        <f t="shared" si="45"/>
        <v>38246398.79949306</v>
      </c>
      <c r="AI56" s="76">
        <f t="shared" si="19"/>
        <v>27506094.197999995</v>
      </c>
      <c r="AJ56" s="76">
        <f t="shared" si="20"/>
        <v>4734899.0552437194</v>
      </c>
      <c r="AK56" s="76">
        <f t="shared" si="21"/>
        <v>6005405.5462493394</v>
      </c>
      <c r="AL56" s="76">
        <f t="shared" si="22"/>
        <v>278155.6276326768</v>
      </c>
      <c r="AM56" s="76">
        <f t="shared" si="23"/>
        <v>3059711.9039594447</v>
      </c>
      <c r="AN56" s="76">
        <f t="shared" si="24"/>
        <v>41306110.703452505</v>
      </c>
      <c r="AO56" s="76">
        <f t="shared" si="25"/>
        <v>4130611.0703452509</v>
      </c>
      <c r="AP56" s="76">
        <f t="shared" si="26"/>
        <v>784816.10336559766</v>
      </c>
      <c r="AQ56" s="76">
        <f t="shared" si="27"/>
        <v>42090926.806818105</v>
      </c>
    </row>
    <row r="57" spans="1:43" ht="13.5" customHeight="1" x14ac:dyDescent="0.2">
      <c r="A57" s="16" t="s">
        <v>56</v>
      </c>
      <c r="B57" s="19">
        <v>2403407</v>
      </c>
      <c r="C57" s="19">
        <v>17184360</v>
      </c>
      <c r="D57" s="19">
        <v>0</v>
      </c>
      <c r="E57" s="19">
        <v>9253117</v>
      </c>
      <c r="F57" s="38">
        <v>30</v>
      </c>
      <c r="G57" s="61">
        <f t="shared" si="28"/>
        <v>1728049.6329999999</v>
      </c>
      <c r="H57" s="61">
        <f t="shared" si="42"/>
        <v>117172</v>
      </c>
      <c r="I57" s="39">
        <f t="shared" si="0"/>
        <v>117172</v>
      </c>
      <c r="J57" s="39">
        <f t="shared" si="1"/>
        <v>1728049.6329999999</v>
      </c>
      <c r="K57" s="39">
        <f t="shared" si="2"/>
        <v>1845221.6329999999</v>
      </c>
      <c r="L57" s="61">
        <f t="shared" si="3"/>
        <v>69121.985319999992</v>
      </c>
      <c r="M57" s="61">
        <f t="shared" si="4"/>
        <v>69121.985319999992</v>
      </c>
      <c r="N57" s="61"/>
      <c r="O57" s="61" t="b">
        <f t="shared" si="43"/>
        <v>0</v>
      </c>
      <c r="P57" s="39">
        <f t="shared" si="5"/>
        <v>138243.97063999998</v>
      </c>
      <c r="Q57" s="39">
        <f t="shared" si="6"/>
        <v>1706977.66236</v>
      </c>
      <c r="R57" s="61">
        <f t="shared" si="7"/>
        <v>0</v>
      </c>
      <c r="S57" s="61">
        <f t="shared" si="8"/>
        <v>207365.95595999999</v>
      </c>
      <c r="T57" s="61">
        <f t="shared" si="9"/>
        <v>18040.83816852</v>
      </c>
      <c r="U57" s="61">
        <f t="shared" si="10"/>
        <v>72059.669696099998</v>
      </c>
      <c r="V57" s="65">
        <f t="shared" si="46"/>
        <v>0</v>
      </c>
      <c r="W57" s="65">
        <f t="shared" si="47"/>
        <v>0</v>
      </c>
      <c r="X57" s="39">
        <f t="shared" si="11"/>
        <v>297466.46382462</v>
      </c>
      <c r="Y57" s="61">
        <f t="shared" si="12"/>
        <v>153706.96202889999</v>
      </c>
      <c r="Z57" s="61">
        <f t="shared" si="13"/>
        <v>72059.669696099998</v>
      </c>
      <c r="AA57" s="61">
        <f t="shared" si="14"/>
        <v>153762.31867789</v>
      </c>
      <c r="AB57" s="61">
        <f t="shared" si="15"/>
        <v>18452.216329999999</v>
      </c>
      <c r="AC57" s="39">
        <f t="shared" si="16"/>
        <v>397981.16673289001</v>
      </c>
      <c r="AD57" s="54">
        <f t="shared" si="17"/>
        <v>2540669.26355751</v>
      </c>
      <c r="AE57" s="39">
        <f t="shared" si="44"/>
        <v>2403407</v>
      </c>
      <c r="AF57" s="39">
        <f t="shared" si="18"/>
        <v>-2114998.16</v>
      </c>
      <c r="AG57" s="71">
        <v>11</v>
      </c>
      <c r="AH57" s="19">
        <f t="shared" si="45"/>
        <v>27947361.899132609</v>
      </c>
      <c r="AI57" s="76">
        <f t="shared" si="19"/>
        <v>20297437.963</v>
      </c>
      <c r="AJ57" s="76">
        <f t="shared" si="20"/>
        <v>3272131.1020708201</v>
      </c>
      <c r="AK57" s="76">
        <f t="shared" si="21"/>
        <v>4377792.8340617903</v>
      </c>
      <c r="AL57" s="76">
        <f t="shared" si="22"/>
        <v>203253.54108460082</v>
      </c>
      <c r="AM57" s="76">
        <f t="shared" si="23"/>
        <v>2235788.9519306086</v>
      </c>
      <c r="AN57" s="76">
        <f t="shared" si="24"/>
        <v>30183150.851063218</v>
      </c>
      <c r="AO57" s="76">
        <f t="shared" si="25"/>
        <v>3018315.0851063221</v>
      </c>
      <c r="AP57" s="76">
        <f t="shared" si="26"/>
        <v>573479.86617020122</v>
      </c>
      <c r="AQ57" s="76">
        <f t="shared" si="27"/>
        <v>30756630.717233419</v>
      </c>
    </row>
    <row r="58" spans="1:43" ht="13.5" customHeight="1" x14ac:dyDescent="0.2">
      <c r="A58" s="16" t="s">
        <v>57</v>
      </c>
      <c r="B58" s="19">
        <v>2626915</v>
      </c>
      <c r="C58" s="19">
        <v>18782442</v>
      </c>
      <c r="D58" s="19">
        <v>0</v>
      </c>
      <c r="E58" s="19">
        <v>10113623</v>
      </c>
      <c r="F58" s="38">
        <v>30</v>
      </c>
      <c r="G58" s="61">
        <f t="shared" si="28"/>
        <v>1888751.885</v>
      </c>
      <c r="H58" s="61">
        <f t="shared" si="42"/>
        <v>117172</v>
      </c>
      <c r="I58" s="39">
        <f t="shared" si="0"/>
        <v>117172</v>
      </c>
      <c r="J58" s="39">
        <f t="shared" si="1"/>
        <v>1888751.885</v>
      </c>
      <c r="K58" s="39">
        <f t="shared" si="2"/>
        <v>2005923.885</v>
      </c>
      <c r="L58" s="61">
        <f t="shared" si="3"/>
        <v>75550.075400000002</v>
      </c>
      <c r="M58" s="61">
        <f t="shared" si="4"/>
        <v>75550.075400000002</v>
      </c>
      <c r="N58" s="61"/>
      <c r="O58" s="61" t="b">
        <f t="shared" si="43"/>
        <v>0</v>
      </c>
      <c r="P58" s="39">
        <f t="shared" si="5"/>
        <v>151100.1508</v>
      </c>
      <c r="Q58" s="39">
        <f t="shared" si="6"/>
        <v>1854823.7342000001</v>
      </c>
      <c r="R58" s="61">
        <f t="shared" si="7"/>
        <v>0</v>
      </c>
      <c r="S58" s="61">
        <f t="shared" si="8"/>
        <v>226650.2262</v>
      </c>
      <c r="T58" s="61">
        <f t="shared" si="9"/>
        <v>19718.5696794</v>
      </c>
      <c r="U58" s="61">
        <f t="shared" si="10"/>
        <v>78760.953604499999</v>
      </c>
      <c r="V58" s="65">
        <f t="shared" si="46"/>
        <v>0</v>
      </c>
      <c r="W58" s="65">
        <f t="shared" si="47"/>
        <v>0</v>
      </c>
      <c r="X58" s="39">
        <f t="shared" si="11"/>
        <v>325129.74948390003</v>
      </c>
      <c r="Y58" s="61">
        <f t="shared" si="12"/>
        <v>167093.45962050001</v>
      </c>
      <c r="Z58" s="61">
        <f t="shared" si="13"/>
        <v>78760.953604499999</v>
      </c>
      <c r="AA58" s="61">
        <f t="shared" si="14"/>
        <v>167153.63733704999</v>
      </c>
      <c r="AB58" s="61">
        <f t="shared" si="15"/>
        <v>20059.238850000002</v>
      </c>
      <c r="AC58" s="39">
        <f t="shared" si="16"/>
        <v>433067.28941205004</v>
      </c>
      <c r="AD58" s="39">
        <f t="shared" si="17"/>
        <v>2764120.9238959504</v>
      </c>
      <c r="AE58" s="39">
        <f t="shared" si="44"/>
        <v>2626915</v>
      </c>
      <c r="AF58" s="39">
        <f t="shared" si="18"/>
        <v>-2311685.2000000002</v>
      </c>
      <c r="AG58" s="71">
        <v>11</v>
      </c>
      <c r="AH58" s="19">
        <f t="shared" si="45"/>
        <v>30405330.162855454</v>
      </c>
      <c r="AI58" s="76">
        <f t="shared" si="19"/>
        <v>22065162.734999999</v>
      </c>
      <c r="AJ58" s="76">
        <f t="shared" si="20"/>
        <v>3576427.2443229002</v>
      </c>
      <c r="AK58" s="76">
        <f t="shared" si="21"/>
        <v>4763740.1835325509</v>
      </c>
      <c r="AL58" s="76">
        <f t="shared" si="22"/>
        <v>221129.67391167604</v>
      </c>
      <c r="AM58" s="76">
        <f t="shared" si="23"/>
        <v>2432426.4130284362</v>
      </c>
      <c r="AN58" s="76">
        <f t="shared" si="24"/>
        <v>32837756.575883891</v>
      </c>
      <c r="AO58" s="76">
        <f t="shared" si="25"/>
        <v>3283775.6575883892</v>
      </c>
      <c r="AP58" s="76">
        <f t="shared" si="26"/>
        <v>623917.37494179397</v>
      </c>
      <c r="AQ58" s="76">
        <f t="shared" si="27"/>
        <v>33461673.950825684</v>
      </c>
    </row>
    <row r="59" spans="1:43" ht="13.5" customHeight="1" x14ac:dyDescent="0.2">
      <c r="A59" s="16" t="s">
        <v>58</v>
      </c>
      <c r="B59" s="19">
        <v>3094387</v>
      </c>
      <c r="C59" s="19">
        <v>22124867</v>
      </c>
      <c r="D59" s="19">
        <v>0</v>
      </c>
      <c r="E59" s="19">
        <v>11913390</v>
      </c>
      <c r="F59" s="38">
        <v>30</v>
      </c>
      <c r="G59" s="61">
        <f t="shared" si="28"/>
        <v>2224864.253</v>
      </c>
      <c r="H59" s="61">
        <f t="shared" si="42"/>
        <v>0</v>
      </c>
      <c r="I59" s="39">
        <f t="shared" si="0"/>
        <v>0</v>
      </c>
      <c r="J59" s="39">
        <f t="shared" si="1"/>
        <v>2224864.253</v>
      </c>
      <c r="K59" s="39">
        <f t="shared" si="2"/>
        <v>2224864.253</v>
      </c>
      <c r="L59" s="61">
        <f t="shared" si="3"/>
        <v>88994.570120000004</v>
      </c>
      <c r="M59" s="61">
        <f t="shared" si="4"/>
        <v>88994.570120000004</v>
      </c>
      <c r="N59" s="61"/>
      <c r="O59" s="61" t="b">
        <f t="shared" si="43"/>
        <v>0</v>
      </c>
      <c r="P59" s="39">
        <f t="shared" si="5"/>
        <v>177989.14024000001</v>
      </c>
      <c r="Q59" s="39">
        <f t="shared" si="6"/>
        <v>2046875.1127599999</v>
      </c>
      <c r="R59" s="61">
        <f t="shared" si="7"/>
        <v>0</v>
      </c>
      <c r="S59" s="61">
        <f t="shared" si="8"/>
        <v>266983.71035999997</v>
      </c>
      <c r="T59" s="61">
        <f t="shared" si="9"/>
        <v>23227.582801320001</v>
      </c>
      <c r="U59" s="61">
        <f t="shared" si="10"/>
        <v>92776.83935010001</v>
      </c>
      <c r="V59" s="65">
        <f t="shared" si="46"/>
        <v>0</v>
      </c>
      <c r="W59" s="65">
        <f t="shared" si="47"/>
        <v>0</v>
      </c>
      <c r="X59" s="39">
        <f t="shared" si="11"/>
        <v>382988.13251142</v>
      </c>
      <c r="Y59" s="61">
        <f t="shared" si="12"/>
        <v>185331.19227490001</v>
      </c>
      <c r="Z59" s="61">
        <f t="shared" si="13"/>
        <v>92776.83935010001</v>
      </c>
      <c r="AA59" s="61">
        <f t="shared" si="14"/>
        <v>185397.93820249001</v>
      </c>
      <c r="AB59" s="61">
        <f t="shared" si="15"/>
        <v>22248.642530000001</v>
      </c>
      <c r="AC59" s="39">
        <f t="shared" si="16"/>
        <v>485754.61235749006</v>
      </c>
      <c r="AD59" s="39">
        <f t="shared" si="17"/>
        <v>3093606.9978689104</v>
      </c>
      <c r="AE59" s="39">
        <f t="shared" si="44"/>
        <v>3094387</v>
      </c>
      <c r="AF59" s="39">
        <f t="shared" si="18"/>
        <v>-2723060.56</v>
      </c>
      <c r="AG59" s="71">
        <v>11</v>
      </c>
      <c r="AH59" s="19">
        <f t="shared" si="45"/>
        <v>34029676.976558015</v>
      </c>
      <c r="AI59" s="76">
        <f t="shared" si="19"/>
        <v>24473506.783</v>
      </c>
      <c r="AJ59" s="76">
        <f t="shared" si="20"/>
        <v>4212869.4576256201</v>
      </c>
      <c r="AK59" s="76">
        <f t="shared" si="21"/>
        <v>5343300.7359323902</v>
      </c>
      <c r="AL59" s="76">
        <f t="shared" si="22"/>
        <v>247488.55982951284</v>
      </c>
      <c r="AM59" s="76">
        <f t="shared" si="23"/>
        <v>2722374.158124641</v>
      </c>
      <c r="AN59" s="76">
        <f t="shared" si="24"/>
        <v>36752051.134682655</v>
      </c>
      <c r="AO59" s="76">
        <f t="shared" si="25"/>
        <v>3675205.1134682656</v>
      </c>
      <c r="AP59" s="76">
        <f t="shared" si="26"/>
        <v>698288.97155897052</v>
      </c>
      <c r="AQ59" s="76">
        <f t="shared" si="27"/>
        <v>37450340.106241629</v>
      </c>
    </row>
    <row r="60" spans="1:43" ht="13.5" customHeight="1" x14ac:dyDescent="0.2">
      <c r="A60" s="16" t="s">
        <v>59</v>
      </c>
      <c r="B60" s="19">
        <v>2165445</v>
      </c>
      <c r="C60" s="19">
        <v>15482932</v>
      </c>
      <c r="D60" s="19">
        <v>0</v>
      </c>
      <c r="E60" s="19">
        <v>8336963</v>
      </c>
      <c r="F60" s="38">
        <v>30</v>
      </c>
      <c r="G60" s="61">
        <f t="shared" si="28"/>
        <v>1556954.9549999998</v>
      </c>
      <c r="H60" s="61">
        <f t="shared" si="42"/>
        <v>117172</v>
      </c>
      <c r="I60" s="39">
        <f t="shared" si="0"/>
        <v>117172</v>
      </c>
      <c r="J60" s="39">
        <f t="shared" si="1"/>
        <v>1556954.9549999998</v>
      </c>
      <c r="K60" s="39">
        <f t="shared" si="2"/>
        <v>1674126.9549999998</v>
      </c>
      <c r="L60" s="61">
        <f t="shared" si="3"/>
        <v>62278.198199999992</v>
      </c>
      <c r="M60" s="61">
        <f t="shared" si="4"/>
        <v>62278.198199999992</v>
      </c>
      <c r="N60" s="61"/>
      <c r="O60" s="61" t="b">
        <f t="shared" si="43"/>
        <v>0</v>
      </c>
      <c r="P60" s="39">
        <f t="shared" si="5"/>
        <v>124556.39639999998</v>
      </c>
      <c r="Q60" s="39">
        <f t="shared" si="6"/>
        <v>1549570.5585999999</v>
      </c>
      <c r="R60" s="61">
        <f t="shared" si="7"/>
        <v>0</v>
      </c>
      <c r="S60" s="61">
        <f t="shared" si="8"/>
        <v>186834.59459999998</v>
      </c>
      <c r="T60" s="61">
        <f t="shared" si="9"/>
        <v>16254.609730199998</v>
      </c>
      <c r="U60" s="61">
        <f t="shared" si="10"/>
        <v>64925.021623499997</v>
      </c>
      <c r="V60" s="65">
        <f t="shared" si="46"/>
        <v>0</v>
      </c>
      <c r="W60" s="65">
        <f t="shared" si="47"/>
        <v>0</v>
      </c>
      <c r="X60" s="39">
        <f t="shared" si="11"/>
        <v>268014.22595369996</v>
      </c>
      <c r="Y60" s="61">
        <f t="shared" si="12"/>
        <v>139454.77535149999</v>
      </c>
      <c r="Z60" s="61">
        <f t="shared" si="13"/>
        <v>64925.021623499997</v>
      </c>
      <c r="AA60" s="61">
        <f t="shared" si="14"/>
        <v>139504.99916014998</v>
      </c>
      <c r="AB60" s="61">
        <f t="shared" si="15"/>
        <v>16741.269549999997</v>
      </c>
      <c r="AC60" s="39">
        <f t="shared" si="16"/>
        <v>360626.06568514998</v>
      </c>
      <c r="AD60" s="54">
        <f t="shared" si="17"/>
        <v>2302767.2466388498</v>
      </c>
      <c r="AE60" s="39">
        <f t="shared" si="44"/>
        <v>2165445</v>
      </c>
      <c r="AF60" s="39">
        <f t="shared" si="18"/>
        <v>-1905591.6</v>
      </c>
      <c r="AG60" s="71">
        <v>11</v>
      </c>
      <c r="AH60" s="19">
        <f t="shared" si="45"/>
        <v>25330439.713027347</v>
      </c>
      <c r="AI60" s="76">
        <f t="shared" si="19"/>
        <v>18415396.504999999</v>
      </c>
      <c r="AJ60" s="76">
        <f t="shared" si="20"/>
        <v>2948156.4854906998</v>
      </c>
      <c r="AK60" s="76">
        <f t="shared" si="21"/>
        <v>3966886.7225366496</v>
      </c>
      <c r="AL60" s="76">
        <f t="shared" si="22"/>
        <v>184221.379731108</v>
      </c>
      <c r="AM60" s="76">
        <f t="shared" si="23"/>
        <v>2026435.1770421879</v>
      </c>
      <c r="AN60" s="76">
        <f t="shared" si="24"/>
        <v>27356874.890069533</v>
      </c>
      <c r="AO60" s="76">
        <f t="shared" si="25"/>
        <v>2735687.4890069533</v>
      </c>
      <c r="AP60" s="76">
        <f t="shared" si="26"/>
        <v>519780.62291132112</v>
      </c>
      <c r="AQ60" s="76">
        <f t="shared" si="27"/>
        <v>27876655.512980856</v>
      </c>
    </row>
    <row r="61" spans="1:43" ht="13.5" customHeight="1" x14ac:dyDescent="0.2">
      <c r="A61" s="16" t="s">
        <v>60</v>
      </c>
      <c r="B61" s="19">
        <v>1765493</v>
      </c>
      <c r="C61" s="19">
        <v>12623275</v>
      </c>
      <c r="D61" s="19">
        <v>0</v>
      </c>
      <c r="E61" s="19">
        <v>6797148</v>
      </c>
      <c r="F61" s="38">
        <v>30</v>
      </c>
      <c r="G61" s="61">
        <f t="shared" si="28"/>
        <v>1269389.4669999999</v>
      </c>
      <c r="H61" s="61">
        <f t="shared" si="42"/>
        <v>117172</v>
      </c>
      <c r="I61" s="39">
        <f t="shared" si="0"/>
        <v>117172</v>
      </c>
      <c r="J61" s="39">
        <f t="shared" si="1"/>
        <v>1269389.4669999999</v>
      </c>
      <c r="K61" s="39">
        <f t="shared" si="2"/>
        <v>1386561.4669999999</v>
      </c>
      <c r="L61" s="61">
        <f t="shared" si="3"/>
        <v>50775.578679999999</v>
      </c>
      <c r="M61" s="61">
        <f t="shared" si="4"/>
        <v>50775.578679999999</v>
      </c>
      <c r="N61" s="61"/>
      <c r="O61" s="61" t="b">
        <f t="shared" si="43"/>
        <v>0</v>
      </c>
      <c r="P61" s="39">
        <f t="shared" si="5"/>
        <v>101551.15736</v>
      </c>
      <c r="Q61" s="39">
        <f t="shared" si="6"/>
        <v>1285010.3096399999</v>
      </c>
      <c r="R61" s="61">
        <f t="shared" si="7"/>
        <v>0</v>
      </c>
      <c r="S61" s="61">
        <f t="shared" si="8"/>
        <v>152326.73603999999</v>
      </c>
      <c r="T61" s="61">
        <f t="shared" si="9"/>
        <v>13252.426035479999</v>
      </c>
      <c r="U61" s="61">
        <f t="shared" si="10"/>
        <v>52933.5407739</v>
      </c>
      <c r="V61" s="65">
        <f t="shared" si="46"/>
        <v>0</v>
      </c>
      <c r="W61" s="65">
        <f t="shared" si="47"/>
        <v>0</v>
      </c>
      <c r="X61" s="39">
        <f t="shared" si="11"/>
        <v>218512.70284937997</v>
      </c>
      <c r="Y61" s="61">
        <f t="shared" si="12"/>
        <v>115500.5702011</v>
      </c>
      <c r="Z61" s="61">
        <f t="shared" si="13"/>
        <v>52933.5407739</v>
      </c>
      <c r="AA61" s="61">
        <f t="shared" si="14"/>
        <v>115542.16704510999</v>
      </c>
      <c r="AB61" s="61">
        <f t="shared" si="15"/>
        <v>13865.614669999999</v>
      </c>
      <c r="AC61" s="39">
        <f t="shared" si="16"/>
        <v>297841.89269010996</v>
      </c>
      <c r="AD61" s="54">
        <f t="shared" si="17"/>
        <v>1902916.0625394899</v>
      </c>
      <c r="AE61" s="39">
        <f t="shared" si="44"/>
        <v>1765493</v>
      </c>
      <c r="AF61" s="39">
        <f t="shared" si="18"/>
        <v>-1553633.84</v>
      </c>
      <c r="AG61" s="71">
        <v>11</v>
      </c>
      <c r="AH61" s="19">
        <f t="shared" si="45"/>
        <v>20932076.687934391</v>
      </c>
      <c r="AI61" s="76">
        <f t="shared" si="19"/>
        <v>15252176.137</v>
      </c>
      <c r="AJ61" s="76">
        <f t="shared" si="20"/>
        <v>2403639.7313431799</v>
      </c>
      <c r="AK61" s="76">
        <f t="shared" si="21"/>
        <v>3276260.8195912098</v>
      </c>
      <c r="AL61" s="76">
        <f t="shared" si="22"/>
        <v>152233.2850031592</v>
      </c>
      <c r="AM61" s="76">
        <f t="shared" si="23"/>
        <v>1674566.1350347514</v>
      </c>
      <c r="AN61" s="76">
        <f t="shared" si="24"/>
        <v>22606642.822969142</v>
      </c>
      <c r="AO61" s="76">
        <f t="shared" si="25"/>
        <v>2260664.2822969141</v>
      </c>
      <c r="AP61" s="76">
        <f t="shared" si="26"/>
        <v>429526.21363641368</v>
      </c>
      <c r="AQ61" s="76">
        <f t="shared" si="27"/>
        <v>23036169.036605556</v>
      </c>
    </row>
    <row r="62" spans="1:43" ht="13.5" customHeight="1" x14ac:dyDescent="0.2">
      <c r="A62" s="16" t="s">
        <v>61</v>
      </c>
      <c r="B62" s="19">
        <v>2227958</v>
      </c>
      <c r="C62" s="19">
        <v>15929900</v>
      </c>
      <c r="D62" s="19">
        <v>0</v>
      </c>
      <c r="E62" s="19">
        <v>8577638</v>
      </c>
      <c r="F62" s="38">
        <v>30</v>
      </c>
      <c r="G62" s="61">
        <f t="shared" si="28"/>
        <v>1601901.8019999999</v>
      </c>
      <c r="H62" s="61">
        <f t="shared" si="42"/>
        <v>117172</v>
      </c>
      <c r="I62" s="39">
        <f t="shared" si="0"/>
        <v>117172</v>
      </c>
      <c r="J62" s="39">
        <f t="shared" si="1"/>
        <v>1601901.8019999999</v>
      </c>
      <c r="K62" s="39">
        <f t="shared" si="2"/>
        <v>1719073.8019999999</v>
      </c>
      <c r="L62" s="61">
        <f t="shared" si="3"/>
        <v>64076.072079999998</v>
      </c>
      <c r="M62" s="61">
        <f t="shared" si="4"/>
        <v>64076.072079999998</v>
      </c>
      <c r="N62" s="61"/>
      <c r="O62" s="61" t="b">
        <f t="shared" si="43"/>
        <v>0</v>
      </c>
      <c r="P62" s="39">
        <f t="shared" si="5"/>
        <v>128152.14416</v>
      </c>
      <c r="Q62" s="39">
        <f t="shared" si="6"/>
        <v>1590921.65784</v>
      </c>
      <c r="R62" s="61">
        <f t="shared" si="7"/>
        <v>0</v>
      </c>
      <c r="S62" s="61">
        <f t="shared" si="8"/>
        <v>192228.21623999998</v>
      </c>
      <c r="T62" s="61">
        <f t="shared" si="9"/>
        <v>16723.854812879999</v>
      </c>
      <c r="U62" s="61">
        <f t="shared" si="10"/>
        <v>66799.305143399994</v>
      </c>
      <c r="V62" s="65">
        <f t="shared" si="46"/>
        <v>0</v>
      </c>
      <c r="W62" s="65">
        <f t="shared" si="47"/>
        <v>0</v>
      </c>
      <c r="X62" s="39">
        <f t="shared" si="11"/>
        <v>275751.37619627995</v>
      </c>
      <c r="Y62" s="61">
        <f t="shared" si="12"/>
        <v>143198.84770660001</v>
      </c>
      <c r="Z62" s="61">
        <f t="shared" si="13"/>
        <v>66799.305143399994</v>
      </c>
      <c r="AA62" s="61">
        <f t="shared" si="14"/>
        <v>143250.41992066</v>
      </c>
      <c r="AB62" s="61">
        <f t="shared" si="15"/>
        <v>17190.738020000001</v>
      </c>
      <c r="AC62" s="39">
        <f t="shared" si="16"/>
        <v>370439.31079066003</v>
      </c>
      <c r="AD62" s="54">
        <f t="shared" si="17"/>
        <v>2365264.4889869401</v>
      </c>
      <c r="AE62" s="39">
        <f t="shared" si="44"/>
        <v>2227958</v>
      </c>
      <c r="AF62" s="39">
        <f t="shared" si="18"/>
        <v>-1960603.04</v>
      </c>
      <c r="AG62" s="71">
        <v>11</v>
      </c>
      <c r="AH62" s="19">
        <f t="shared" si="45"/>
        <v>26017909.378856342</v>
      </c>
      <c r="AI62" s="76">
        <f t="shared" si="19"/>
        <v>18909811.822000001</v>
      </c>
      <c r="AJ62" s="76">
        <f t="shared" si="20"/>
        <v>3033265.1381590795</v>
      </c>
      <c r="AK62" s="76">
        <f t="shared" si="21"/>
        <v>4074832.4186972603</v>
      </c>
      <c r="AL62" s="76">
        <f t="shared" si="22"/>
        <v>189221.15911895523</v>
      </c>
      <c r="AM62" s="76">
        <f t="shared" si="23"/>
        <v>2081432.7503085074</v>
      </c>
      <c r="AN62" s="76">
        <f t="shared" si="24"/>
        <v>28099342.129164848</v>
      </c>
      <c r="AO62" s="76">
        <f t="shared" si="25"/>
        <v>2809934.212916485</v>
      </c>
      <c r="AP62" s="76">
        <f t="shared" si="26"/>
        <v>533887.50045413221</v>
      </c>
      <c r="AQ62" s="76">
        <f t="shared" si="27"/>
        <v>28633229.62961898</v>
      </c>
    </row>
    <row r="63" spans="1:43" ht="13.5" customHeight="1" x14ac:dyDescent="0.2">
      <c r="A63" s="16" t="s">
        <v>62</v>
      </c>
      <c r="B63" s="19">
        <v>2227958</v>
      </c>
      <c r="C63" s="19">
        <v>15929900</v>
      </c>
      <c r="D63" s="19">
        <v>0</v>
      </c>
      <c r="E63" s="19">
        <v>8577638</v>
      </c>
      <c r="F63" s="38">
        <v>30</v>
      </c>
      <c r="G63" s="61">
        <f t="shared" si="28"/>
        <v>1601901.8019999999</v>
      </c>
      <c r="H63" s="61">
        <f t="shared" si="42"/>
        <v>117172</v>
      </c>
      <c r="I63" s="39">
        <f t="shared" si="0"/>
        <v>117172</v>
      </c>
      <c r="J63" s="39">
        <f t="shared" si="1"/>
        <v>1601901.8019999999</v>
      </c>
      <c r="K63" s="39">
        <f t="shared" si="2"/>
        <v>1719073.8019999999</v>
      </c>
      <c r="L63" s="61">
        <f t="shared" si="3"/>
        <v>64076.072079999998</v>
      </c>
      <c r="M63" s="61">
        <f t="shared" si="4"/>
        <v>64076.072079999998</v>
      </c>
      <c r="N63" s="61"/>
      <c r="O63" s="61" t="b">
        <f t="shared" si="43"/>
        <v>0</v>
      </c>
      <c r="P63" s="39">
        <f t="shared" si="5"/>
        <v>128152.14416</v>
      </c>
      <c r="Q63" s="39">
        <f t="shared" si="6"/>
        <v>1590921.65784</v>
      </c>
      <c r="R63" s="61">
        <f t="shared" si="7"/>
        <v>0</v>
      </c>
      <c r="S63" s="61">
        <f t="shared" si="8"/>
        <v>192228.21623999998</v>
      </c>
      <c r="T63" s="61">
        <f t="shared" si="9"/>
        <v>16723.854812879999</v>
      </c>
      <c r="U63" s="61">
        <f t="shared" si="10"/>
        <v>66799.305143399994</v>
      </c>
      <c r="V63" s="65">
        <f t="shared" si="46"/>
        <v>0</v>
      </c>
      <c r="W63" s="65">
        <f t="shared" si="47"/>
        <v>0</v>
      </c>
      <c r="X63" s="39">
        <f t="shared" si="11"/>
        <v>275751.37619627995</v>
      </c>
      <c r="Y63" s="61">
        <f t="shared" si="12"/>
        <v>143198.84770660001</v>
      </c>
      <c r="Z63" s="61">
        <f t="shared" si="13"/>
        <v>66799.305143399994</v>
      </c>
      <c r="AA63" s="61">
        <f t="shared" si="14"/>
        <v>143250.41992066</v>
      </c>
      <c r="AB63" s="61">
        <f t="shared" si="15"/>
        <v>17190.738020000001</v>
      </c>
      <c r="AC63" s="39">
        <f t="shared" si="16"/>
        <v>370439.31079066003</v>
      </c>
      <c r="AD63" s="54">
        <f t="shared" si="17"/>
        <v>2365264.4889869401</v>
      </c>
      <c r="AE63" s="39">
        <f t="shared" si="44"/>
        <v>2227958</v>
      </c>
      <c r="AF63" s="39">
        <f t="shared" si="18"/>
        <v>-1960603.04</v>
      </c>
      <c r="AG63" s="71">
        <v>11</v>
      </c>
      <c r="AH63" s="19">
        <f t="shared" si="45"/>
        <v>26017909.378856342</v>
      </c>
      <c r="AI63" s="76">
        <f t="shared" si="19"/>
        <v>18909811.822000001</v>
      </c>
      <c r="AJ63" s="76">
        <f t="shared" si="20"/>
        <v>3033265.1381590795</v>
      </c>
      <c r="AK63" s="76">
        <f t="shared" si="21"/>
        <v>4074832.4186972603</v>
      </c>
      <c r="AL63" s="76">
        <f t="shared" si="22"/>
        <v>189221.15911895523</v>
      </c>
      <c r="AM63" s="76">
        <f t="shared" si="23"/>
        <v>2081432.7503085074</v>
      </c>
      <c r="AN63" s="76">
        <f t="shared" si="24"/>
        <v>28099342.129164848</v>
      </c>
      <c r="AO63" s="76">
        <f t="shared" si="25"/>
        <v>2809934.212916485</v>
      </c>
      <c r="AP63" s="76">
        <f t="shared" si="26"/>
        <v>533887.50045413221</v>
      </c>
      <c r="AQ63" s="76">
        <f t="shared" si="27"/>
        <v>28633229.62961898</v>
      </c>
    </row>
    <row r="64" spans="1:43" ht="13.5" customHeight="1" x14ac:dyDescent="0.2">
      <c r="A64" s="12" t="s">
        <v>63</v>
      </c>
      <c r="B64" s="13"/>
      <c r="C64" s="25"/>
      <c r="D64" s="26"/>
      <c r="E64" s="26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70"/>
      <c r="AH64" s="24"/>
      <c r="AI64" s="76"/>
      <c r="AJ64" s="76"/>
      <c r="AK64" s="76"/>
      <c r="AL64" s="76"/>
      <c r="AM64" s="76"/>
      <c r="AN64" s="76"/>
      <c r="AO64" s="76"/>
      <c r="AP64" s="76"/>
      <c r="AQ64" s="76"/>
    </row>
    <row r="65" spans="1:43" ht="13.5" customHeight="1" x14ac:dyDescent="0.2">
      <c r="A65" s="16" t="s">
        <v>64</v>
      </c>
      <c r="B65" s="19">
        <v>2434476</v>
      </c>
      <c r="C65" s="19">
        <v>26779236</v>
      </c>
      <c r="D65" s="32" t="s">
        <v>7</v>
      </c>
      <c r="E65" s="19">
        <v>0</v>
      </c>
      <c r="F65" s="38">
        <v>30</v>
      </c>
      <c r="G65" s="61">
        <f t="shared" si="28"/>
        <v>1750388.2439999999</v>
      </c>
      <c r="H65" s="61">
        <f>IF(G65&lt;2000000,117172,0)</f>
        <v>117172</v>
      </c>
      <c r="I65" s="39">
        <f t="shared" si="0"/>
        <v>117172</v>
      </c>
      <c r="J65" s="39">
        <f t="shared" si="1"/>
        <v>1750388.2439999999</v>
      </c>
      <c r="K65" s="39">
        <f t="shared" si="2"/>
        <v>1867560.2439999999</v>
      </c>
      <c r="L65" s="61">
        <f t="shared" si="3"/>
        <v>70015.529760000005</v>
      </c>
      <c r="M65" s="61">
        <f t="shared" si="4"/>
        <v>70015.529760000005</v>
      </c>
      <c r="N65" s="61"/>
      <c r="O65" s="61" t="b">
        <f>IF(AND(G65&gt;=($B$176*4),G65&lt;($B$176*16)),G65*$AH$164,IF(AND(G65&gt;=($B$176*16),G65&lt;=($B$176*17)),G65*$AH$165,IF(AND(G65&gt;($B$176*17),G65&lt;=
($B$176*18)),G65*$AH$166,IF(AND(G65&gt;($B$176*18),G65&gt;=($B$176*19)),G65*$AH$167,IF(AND(G65&gt;($B$176*19),G65&lt;=($B$176*20)),G65*$AH$168,IF((G65&gt;($B$176*20)),G65*$AH$169))))))</f>
        <v>0</v>
      </c>
      <c r="P65" s="39">
        <f t="shared" si="5"/>
        <v>140031.05952000001</v>
      </c>
      <c r="Q65" s="39">
        <f t="shared" si="6"/>
        <v>1727529.1844799998</v>
      </c>
      <c r="R65" s="61">
        <f t="shared" si="7"/>
        <v>0</v>
      </c>
      <c r="S65" s="61">
        <f t="shared" si="8"/>
        <v>210046.58927999999</v>
      </c>
      <c r="T65" s="61">
        <f t="shared" si="9"/>
        <v>18274.053267359999</v>
      </c>
      <c r="U65" s="61">
        <f t="shared" si="10"/>
        <v>72991.189774800005</v>
      </c>
      <c r="V65" s="65">
        <f>+IF(G65&lt;$B$179,0,G65*3%)</f>
        <v>0</v>
      </c>
      <c r="W65" s="65">
        <f>+IF(J65&lt;$B$179,0,J65*2%)</f>
        <v>0</v>
      </c>
      <c r="X65" s="39">
        <f t="shared" si="11"/>
        <v>301311.83232216001</v>
      </c>
      <c r="Y65" s="61">
        <f t="shared" si="12"/>
        <v>155567.76832519998</v>
      </c>
      <c r="Z65" s="61">
        <f t="shared" si="13"/>
        <v>72991.189774800005</v>
      </c>
      <c r="AA65" s="61">
        <f t="shared" si="14"/>
        <v>155623.79513252</v>
      </c>
      <c r="AB65" s="61">
        <f t="shared" si="15"/>
        <v>18675.602439999999</v>
      </c>
      <c r="AC65" s="39">
        <f t="shared" si="16"/>
        <v>402858.35567251995</v>
      </c>
      <c r="AD65" s="54">
        <f t="shared" si="17"/>
        <v>2571730.4319946803</v>
      </c>
      <c r="AE65" s="39">
        <f>+B65</f>
        <v>2434476</v>
      </c>
      <c r="AF65" s="39">
        <f t="shared" si="18"/>
        <v>-2142338.88</v>
      </c>
      <c r="AG65" s="71">
        <v>11</v>
      </c>
      <c r="AH65" s="19">
        <f t="shared" ref="AH65:AH67" si="48">+AD65*AG65</f>
        <v>28289034.751941483</v>
      </c>
      <c r="AI65" s="76">
        <f t="shared" si="19"/>
        <v>20543162.684</v>
      </c>
      <c r="AJ65" s="76">
        <f t="shared" si="20"/>
        <v>3314430.1555437604</v>
      </c>
      <c r="AK65" s="76">
        <f t="shared" si="21"/>
        <v>4431441.912397719</v>
      </c>
      <c r="AL65" s="76">
        <f t="shared" si="22"/>
        <v>205738.43455957444</v>
      </c>
      <c r="AM65" s="76">
        <f t="shared" si="23"/>
        <v>2263122.7801553188</v>
      </c>
      <c r="AN65" s="76">
        <f t="shared" si="24"/>
        <v>30552157.532096803</v>
      </c>
      <c r="AO65" s="76">
        <f t="shared" si="25"/>
        <v>3055215.7532096803</v>
      </c>
      <c r="AP65" s="76">
        <f t="shared" si="26"/>
        <v>580490.99310983927</v>
      </c>
      <c r="AQ65" s="76">
        <f t="shared" si="27"/>
        <v>31132648.525206644</v>
      </c>
    </row>
    <row r="66" spans="1:43" ht="13.5" customHeight="1" x14ac:dyDescent="0.2">
      <c r="A66" s="16" t="s">
        <v>65</v>
      </c>
      <c r="B66" s="19">
        <v>2434476</v>
      </c>
      <c r="C66" s="19">
        <v>26779236</v>
      </c>
      <c r="D66" s="32" t="s">
        <v>7</v>
      </c>
      <c r="E66" s="19">
        <v>0</v>
      </c>
      <c r="F66" s="38">
        <v>30</v>
      </c>
      <c r="G66" s="61">
        <f t="shared" si="28"/>
        <v>1750388.2439999999</v>
      </c>
      <c r="H66" s="61">
        <f>IF(G66&lt;2000000,117172,0)</f>
        <v>117172</v>
      </c>
      <c r="I66" s="39">
        <f t="shared" si="0"/>
        <v>117172</v>
      </c>
      <c r="J66" s="39">
        <f t="shared" si="1"/>
        <v>1750388.2439999999</v>
      </c>
      <c r="K66" s="39">
        <f t="shared" si="2"/>
        <v>1867560.2439999999</v>
      </c>
      <c r="L66" s="61">
        <f t="shared" si="3"/>
        <v>70015.529760000005</v>
      </c>
      <c r="M66" s="61">
        <f t="shared" si="4"/>
        <v>70015.529760000005</v>
      </c>
      <c r="N66" s="61"/>
      <c r="O66" s="61" t="b">
        <f>IF(AND(G66&gt;=($B$176*4),G66&lt;($B$176*16)),G66*$AH$164,IF(AND(G66&gt;=($B$176*16),G66&lt;=($B$176*17)),G66*$AH$165,IF(AND(G66&gt;($B$176*17),G66&lt;=
($B$176*18)),G66*$AH$166,IF(AND(G66&gt;($B$176*18),G66&gt;=($B$176*19)),G66*$AH$167,IF(AND(G66&gt;($B$176*19),G66&lt;=($B$176*20)),G66*$AH$168,IF((G66&gt;($B$176*20)),G66*$AH$169))))))</f>
        <v>0</v>
      </c>
      <c r="P66" s="39">
        <f t="shared" si="5"/>
        <v>140031.05952000001</v>
      </c>
      <c r="Q66" s="39">
        <f t="shared" si="6"/>
        <v>1727529.1844799998</v>
      </c>
      <c r="R66" s="61">
        <f t="shared" si="7"/>
        <v>0</v>
      </c>
      <c r="S66" s="61">
        <f t="shared" si="8"/>
        <v>210046.58927999999</v>
      </c>
      <c r="T66" s="61">
        <f t="shared" si="9"/>
        <v>18274.053267359999</v>
      </c>
      <c r="U66" s="61">
        <f t="shared" si="10"/>
        <v>72991.189774800005</v>
      </c>
      <c r="V66" s="65">
        <f>+IF(G66&lt;$B$179,0,G66*3%)</f>
        <v>0</v>
      </c>
      <c r="W66" s="65">
        <f>+IF(J66&lt;$B$179,0,J66*2%)</f>
        <v>0</v>
      </c>
      <c r="X66" s="39">
        <f t="shared" si="11"/>
        <v>301311.83232216001</v>
      </c>
      <c r="Y66" s="61">
        <f t="shared" si="12"/>
        <v>155567.76832519998</v>
      </c>
      <c r="Z66" s="61">
        <f t="shared" si="13"/>
        <v>72991.189774800005</v>
      </c>
      <c r="AA66" s="61">
        <f t="shared" si="14"/>
        <v>155623.79513252</v>
      </c>
      <c r="AB66" s="61">
        <f t="shared" si="15"/>
        <v>18675.602439999999</v>
      </c>
      <c r="AC66" s="39">
        <f t="shared" si="16"/>
        <v>402858.35567251995</v>
      </c>
      <c r="AD66" s="54">
        <f t="shared" si="17"/>
        <v>2571730.4319946803</v>
      </c>
      <c r="AE66" s="39">
        <f>+B66</f>
        <v>2434476</v>
      </c>
      <c r="AF66" s="39">
        <f t="shared" si="18"/>
        <v>-2142338.88</v>
      </c>
      <c r="AG66" s="71">
        <v>11</v>
      </c>
      <c r="AH66" s="19">
        <f t="shared" si="48"/>
        <v>28289034.751941483</v>
      </c>
      <c r="AI66" s="76">
        <f t="shared" si="19"/>
        <v>20543162.684</v>
      </c>
      <c r="AJ66" s="76">
        <f t="shared" si="20"/>
        <v>3314430.1555437604</v>
      </c>
      <c r="AK66" s="76">
        <f t="shared" si="21"/>
        <v>4431441.912397719</v>
      </c>
      <c r="AL66" s="76">
        <f t="shared" si="22"/>
        <v>205738.43455957444</v>
      </c>
      <c r="AM66" s="76">
        <f t="shared" si="23"/>
        <v>2263122.7801553188</v>
      </c>
      <c r="AN66" s="76">
        <f t="shared" si="24"/>
        <v>30552157.532096803</v>
      </c>
      <c r="AO66" s="76">
        <f t="shared" si="25"/>
        <v>3055215.7532096803</v>
      </c>
      <c r="AP66" s="76">
        <f t="shared" si="26"/>
        <v>580490.99310983927</v>
      </c>
      <c r="AQ66" s="76">
        <f t="shared" si="27"/>
        <v>31132648.525206644</v>
      </c>
    </row>
    <row r="67" spans="1:43" ht="13.5" customHeight="1" x14ac:dyDescent="0.2">
      <c r="A67" s="16" t="s">
        <v>66</v>
      </c>
      <c r="B67" s="19">
        <v>2434476</v>
      </c>
      <c r="C67" s="19">
        <v>26779236</v>
      </c>
      <c r="D67" s="32" t="s">
        <v>7</v>
      </c>
      <c r="E67" s="19">
        <v>0</v>
      </c>
      <c r="F67" s="38">
        <v>30</v>
      </c>
      <c r="G67" s="61">
        <f t="shared" si="28"/>
        <v>1750388.2439999999</v>
      </c>
      <c r="H67" s="61">
        <f>IF(G67&lt;2000000,117172,0)</f>
        <v>117172</v>
      </c>
      <c r="I67" s="39">
        <f t="shared" si="0"/>
        <v>117172</v>
      </c>
      <c r="J67" s="39">
        <f t="shared" si="1"/>
        <v>1750388.2439999999</v>
      </c>
      <c r="K67" s="39">
        <f t="shared" si="2"/>
        <v>1867560.2439999999</v>
      </c>
      <c r="L67" s="61">
        <f t="shared" si="3"/>
        <v>70015.529760000005</v>
      </c>
      <c r="M67" s="61">
        <f t="shared" si="4"/>
        <v>70015.529760000005</v>
      </c>
      <c r="N67" s="61"/>
      <c r="O67" s="61" t="b">
        <f>IF(AND(G67&gt;=($B$176*4),G67&lt;($B$176*16)),G67*$AH$164,IF(AND(G67&gt;=($B$176*16),G67&lt;=($B$176*17)),G67*$AH$165,IF(AND(G67&gt;($B$176*17),G67&lt;=
($B$176*18)),G67*$AH$166,IF(AND(G67&gt;($B$176*18),G67&gt;=($B$176*19)),G67*$AH$167,IF(AND(G67&gt;($B$176*19),G67&lt;=($B$176*20)),G67*$AH$168,IF((G67&gt;($B$176*20)),G67*$AH$169))))))</f>
        <v>0</v>
      </c>
      <c r="P67" s="39">
        <f t="shared" si="5"/>
        <v>140031.05952000001</v>
      </c>
      <c r="Q67" s="39">
        <f t="shared" si="6"/>
        <v>1727529.1844799998</v>
      </c>
      <c r="R67" s="61">
        <f t="shared" si="7"/>
        <v>0</v>
      </c>
      <c r="S67" s="61">
        <f t="shared" si="8"/>
        <v>210046.58927999999</v>
      </c>
      <c r="T67" s="61">
        <f t="shared" si="9"/>
        <v>18274.053267359999</v>
      </c>
      <c r="U67" s="61">
        <f t="shared" si="10"/>
        <v>72991.189774800005</v>
      </c>
      <c r="V67" s="65">
        <f>+IF(G67&lt;$B$179,0,G67*3%)</f>
        <v>0</v>
      </c>
      <c r="W67" s="65">
        <f>+IF(J67&lt;$B$179,0,J67*2%)</f>
        <v>0</v>
      </c>
      <c r="X67" s="39">
        <f t="shared" si="11"/>
        <v>301311.83232216001</v>
      </c>
      <c r="Y67" s="61">
        <f t="shared" si="12"/>
        <v>155567.76832519998</v>
      </c>
      <c r="Z67" s="61">
        <f t="shared" si="13"/>
        <v>72991.189774800005</v>
      </c>
      <c r="AA67" s="61">
        <f t="shared" si="14"/>
        <v>155623.79513252</v>
      </c>
      <c r="AB67" s="61">
        <f t="shared" si="15"/>
        <v>18675.602439999999</v>
      </c>
      <c r="AC67" s="39">
        <f t="shared" si="16"/>
        <v>402858.35567251995</v>
      </c>
      <c r="AD67" s="54">
        <f t="shared" si="17"/>
        <v>2571730.4319946803</v>
      </c>
      <c r="AE67" s="39">
        <f>+B67</f>
        <v>2434476</v>
      </c>
      <c r="AF67" s="39">
        <f t="shared" si="18"/>
        <v>-2142338.88</v>
      </c>
      <c r="AG67" s="71">
        <v>11</v>
      </c>
      <c r="AH67" s="19">
        <f t="shared" si="48"/>
        <v>28289034.751941483</v>
      </c>
      <c r="AI67" s="76">
        <f t="shared" si="19"/>
        <v>20543162.684</v>
      </c>
      <c r="AJ67" s="76">
        <f t="shared" si="20"/>
        <v>3314430.1555437604</v>
      </c>
      <c r="AK67" s="76">
        <f t="shared" si="21"/>
        <v>4431441.912397719</v>
      </c>
      <c r="AL67" s="76">
        <f t="shared" si="22"/>
        <v>205738.43455957444</v>
      </c>
      <c r="AM67" s="76">
        <f t="shared" si="23"/>
        <v>2263122.7801553188</v>
      </c>
      <c r="AN67" s="76">
        <f t="shared" si="24"/>
        <v>30552157.532096803</v>
      </c>
      <c r="AO67" s="76">
        <f t="shared" si="25"/>
        <v>3055215.7532096803</v>
      </c>
      <c r="AP67" s="76">
        <f t="shared" si="26"/>
        <v>580490.99310983927</v>
      </c>
      <c r="AQ67" s="76">
        <f t="shared" si="27"/>
        <v>31132648.525206644</v>
      </c>
    </row>
    <row r="68" spans="1:43" ht="13.5" customHeight="1" x14ac:dyDescent="0.2">
      <c r="A68" s="12" t="s">
        <v>67</v>
      </c>
      <c r="B68" s="13"/>
      <c r="C68" s="25"/>
      <c r="D68" s="26"/>
      <c r="E68" s="26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70"/>
      <c r="AH68" s="24"/>
      <c r="AI68" s="76"/>
      <c r="AJ68" s="76"/>
      <c r="AK68" s="76"/>
      <c r="AL68" s="76"/>
      <c r="AM68" s="76"/>
      <c r="AN68" s="76"/>
      <c r="AO68" s="76"/>
      <c r="AP68" s="76"/>
      <c r="AQ68" s="76"/>
    </row>
    <row r="69" spans="1:43" ht="13.5" customHeight="1" x14ac:dyDescent="0.2">
      <c r="A69" s="16" t="s">
        <v>68</v>
      </c>
      <c r="B69" s="19">
        <v>3713150</v>
      </c>
      <c r="C69" s="19">
        <v>40844650</v>
      </c>
      <c r="D69" s="19">
        <v>0</v>
      </c>
      <c r="E69" s="19">
        <v>0</v>
      </c>
      <c r="F69" s="38">
        <v>30</v>
      </c>
      <c r="G69" s="61">
        <f t="shared" ref="G69:G127" si="49">+AE69*(1-28.1%)</f>
        <v>2669754.85</v>
      </c>
      <c r="H69" s="61">
        <f>IF(G69&lt;2000000,117172,0)</f>
        <v>0</v>
      </c>
      <c r="I69" s="39">
        <f t="shared" ref="I69:I127" si="50">+(H69/30)*F69</f>
        <v>0</v>
      </c>
      <c r="J69" s="39">
        <f t="shared" ref="J69:J127" si="51">+(G69/30)*F69</f>
        <v>2669754.85</v>
      </c>
      <c r="K69" s="39">
        <f t="shared" ref="K69:K127" si="52">+J69+I69</f>
        <v>2669754.85</v>
      </c>
      <c r="L69" s="61">
        <f t="shared" ref="L69:L127" si="53">+J69*4%</f>
        <v>106790.194</v>
      </c>
      <c r="M69" s="61">
        <f t="shared" ref="M69:M127" si="54">+J69*4%</f>
        <v>106790.194</v>
      </c>
      <c r="N69" s="61"/>
      <c r="O69" s="61" t="b">
        <f>IF(AND(G69&gt;=($B$176*4),G69&lt;($B$176*16)),G69*$AH$164,IF(AND(G69&gt;=($B$176*16),G69&lt;=($B$176*17)),G69*$AH$165,IF(AND(G69&gt;($B$176*17),G69&lt;=
($B$176*18)),G69*$AH$166,IF(AND(G69&gt;($B$176*18),G69&gt;=($B$176*19)),G69*$AH$167,IF(AND(G69&gt;($B$176*19),G69&lt;=($B$176*20)),G69*$AH$168,IF((G69&gt;($B$176*20)),G69*$AH$169))))))</f>
        <v>0</v>
      </c>
      <c r="P69" s="39">
        <f t="shared" ref="P69:P127" si="55">+L69+M69+N69+O69</f>
        <v>213580.38800000001</v>
      </c>
      <c r="Q69" s="39">
        <f t="shared" ref="Q69:Q127" si="56">+K69-P69</f>
        <v>2456174.4620000003</v>
      </c>
      <c r="R69" s="61">
        <f t="shared" ref="R69:R127" si="57">+IF(K69&gt;($B$176*10),K69*8.5%,0)</f>
        <v>0</v>
      </c>
      <c r="S69" s="61">
        <f t="shared" ref="S69:S127" si="58">+J69*12%</f>
        <v>320370.58199999999</v>
      </c>
      <c r="T69" s="61">
        <f t="shared" ref="T69:T127" si="59">+J69*$B$183</f>
        <v>27872.240634000002</v>
      </c>
      <c r="U69" s="61">
        <f t="shared" ref="U69:U127" si="60">+J69*4.17%</f>
        <v>111328.777245</v>
      </c>
      <c r="V69" s="65">
        <f>+IF(G69&lt;$B$179,0,G69*3%)</f>
        <v>0</v>
      </c>
      <c r="W69" s="65">
        <f>+IF(J69&lt;$B$179,0,J69*2%)</f>
        <v>0</v>
      </c>
      <c r="X69" s="39">
        <f t="shared" ref="X69:X127" si="61">+R69+S69+T69+U69+V69+W69</f>
        <v>459571.59987899999</v>
      </c>
      <c r="Y69" s="61">
        <f t="shared" ref="Y69:Y127" si="62">+(K69)*8.33%</f>
        <v>222390.57900500001</v>
      </c>
      <c r="Z69" s="61">
        <f t="shared" ref="Z69:Z127" si="63">+J69*4.17%</f>
        <v>111328.777245</v>
      </c>
      <c r="AA69" s="61">
        <f t="shared" ref="AA69:AA127" si="64">+(K69)*8.333%</f>
        <v>222470.67165050001</v>
      </c>
      <c r="AB69" s="61">
        <f t="shared" ref="AB69:AB127" si="65">+(K69)*1%</f>
        <v>26697.548500000001</v>
      </c>
      <c r="AC69" s="39">
        <f t="shared" ref="AC69:AC127" si="66">+Y69+Z69+AA69+AB69</f>
        <v>582887.57640050002</v>
      </c>
      <c r="AD69" s="39">
        <f t="shared" ref="AD69:AD127" si="67">+((J69+I69)+AC69+X69)</f>
        <v>3712214.0262795002</v>
      </c>
      <c r="AE69" s="39">
        <f>+B69</f>
        <v>3713150</v>
      </c>
      <c r="AF69" s="39">
        <f t="shared" ref="AF69:AF127" si="68">((+AE69*40%)*30%)-AE69</f>
        <v>-3267572</v>
      </c>
      <c r="AG69" s="18">
        <v>11</v>
      </c>
      <c r="AH69" s="19">
        <f t="shared" ref="AH69" si="69">+AD69*AG69</f>
        <v>40834354.289074503</v>
      </c>
      <c r="AI69" s="76">
        <f t="shared" ref="AI69:AI128" si="70">+K69*AG69</f>
        <v>29367303.350000001</v>
      </c>
      <c r="AJ69" s="76">
        <f t="shared" ref="AJ69:AJ128" si="71">+X69*AG69</f>
        <v>5055287.598669</v>
      </c>
      <c r="AK69" s="76">
        <f t="shared" ref="AK69:AK128" si="72">+AC69*AG69</f>
        <v>6411763.3404055005</v>
      </c>
      <c r="AL69" s="76">
        <f t="shared" ref="AL69:AL128" si="73">+AD69*8%</f>
        <v>296977.12210236001</v>
      </c>
      <c r="AM69" s="76">
        <f t="shared" ref="AM69:AM128" si="74">+AH69*8%</f>
        <v>3266748.3431259603</v>
      </c>
      <c r="AN69" s="76">
        <f t="shared" ref="AN69:AN128" si="75">+AH69+AM69</f>
        <v>44101102.632200465</v>
      </c>
      <c r="AO69" s="76">
        <f t="shared" ref="AO69:AO131" si="76">+AN69*$AO$1</f>
        <v>4410110.2632200466</v>
      </c>
      <c r="AP69" s="76">
        <f t="shared" ref="AP69:AP131" si="77">+AO69*19%</f>
        <v>837920.95001180889</v>
      </c>
      <c r="AQ69" s="76">
        <f t="shared" ref="AQ69:AQ128" si="78">+AN69+AP69</f>
        <v>44939023.582212277</v>
      </c>
    </row>
    <row r="70" spans="1:43" ht="13.5" customHeight="1" x14ac:dyDescent="0.2">
      <c r="A70" s="20" t="s">
        <v>69</v>
      </c>
      <c r="B70" s="9"/>
      <c r="C70" s="10"/>
      <c r="D70" s="10"/>
      <c r="E70" s="33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69"/>
      <c r="AH70" s="10"/>
      <c r="AI70" s="76"/>
      <c r="AJ70" s="76"/>
      <c r="AK70" s="76"/>
      <c r="AL70" s="76"/>
      <c r="AM70" s="76"/>
      <c r="AN70" s="76"/>
      <c r="AO70" s="76"/>
      <c r="AP70" s="76"/>
      <c r="AQ70" s="76"/>
    </row>
    <row r="71" spans="1:43" ht="13.5" customHeight="1" x14ac:dyDescent="0.2">
      <c r="A71" s="12" t="s">
        <v>70</v>
      </c>
      <c r="B71" s="13"/>
      <c r="C71" s="30"/>
      <c r="D71" s="30"/>
      <c r="E71" s="31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70"/>
      <c r="AH71" s="24"/>
      <c r="AI71" s="76"/>
      <c r="AJ71" s="76"/>
      <c r="AK71" s="76"/>
      <c r="AL71" s="76"/>
      <c r="AM71" s="76"/>
      <c r="AN71" s="76"/>
      <c r="AO71" s="76"/>
      <c r="AP71" s="76"/>
      <c r="AQ71" s="76"/>
    </row>
    <row r="72" spans="1:43" ht="13.5" customHeight="1" x14ac:dyDescent="0.2">
      <c r="A72" s="16" t="s">
        <v>71</v>
      </c>
      <c r="B72" s="19">
        <v>4984879</v>
      </c>
      <c r="C72" s="19">
        <v>2741683</v>
      </c>
      <c r="D72" s="19">
        <v>52091986</v>
      </c>
      <c r="E72" s="23"/>
      <c r="F72" s="38">
        <v>30</v>
      </c>
      <c r="G72" s="61">
        <f t="shared" si="49"/>
        <v>3584128.0009999997</v>
      </c>
      <c r="H72" s="61">
        <f t="shared" ref="H72:H87" si="79">IF(G72&lt;2000000,117172,0)</f>
        <v>0</v>
      </c>
      <c r="I72" s="39">
        <f t="shared" si="50"/>
        <v>0</v>
      </c>
      <c r="J72" s="39">
        <f t="shared" si="51"/>
        <v>3584128.0009999997</v>
      </c>
      <c r="K72" s="39">
        <f t="shared" si="52"/>
        <v>3584128.0009999997</v>
      </c>
      <c r="L72" s="61">
        <f t="shared" si="53"/>
        <v>143365.12003999998</v>
      </c>
      <c r="M72" s="61">
        <f t="shared" si="54"/>
        <v>143365.12003999998</v>
      </c>
      <c r="N72" s="61"/>
      <c r="O72" s="61" t="b">
        <f t="shared" ref="O72:O87" si="80">IF(AND(G72&gt;=($B$176*4),G72&lt;($B$176*16)),G72*$AH$164,IF(AND(G72&gt;=($B$176*16),G72&lt;=($B$176*17)),G72*$AH$165,IF(AND(G72&gt;($B$176*17),G72&lt;=
($B$176*18)),G72*$AH$166,IF(AND(G72&gt;($B$176*18),G72&gt;=($B$176*19)),G72*$AH$167,IF(AND(G72&gt;($B$176*19),G72&lt;=($B$176*20)),G72*$AH$168,IF((G72&gt;($B$176*20)),G72*$AH$169))))))</f>
        <v>0</v>
      </c>
      <c r="P72" s="39">
        <f t="shared" si="55"/>
        <v>286730.24007999996</v>
      </c>
      <c r="Q72" s="39">
        <f t="shared" si="56"/>
        <v>3297397.7609199998</v>
      </c>
      <c r="R72" s="61">
        <f t="shared" si="57"/>
        <v>0</v>
      </c>
      <c r="S72" s="61">
        <f t="shared" si="58"/>
        <v>430095.36011999997</v>
      </c>
      <c r="T72" s="61">
        <f t="shared" si="59"/>
        <v>37418.296330439996</v>
      </c>
      <c r="U72" s="61">
        <f t="shared" si="60"/>
        <v>149458.13764169998</v>
      </c>
      <c r="V72" s="65">
        <f>+IF(G72&lt;$B$179,0,G72*3%)</f>
        <v>0</v>
      </c>
      <c r="W72" s="65">
        <f>+IF(J72&lt;$B$179,0,J72*2%)</f>
        <v>0</v>
      </c>
      <c r="X72" s="39">
        <f t="shared" si="61"/>
        <v>616971.79409213993</v>
      </c>
      <c r="Y72" s="61">
        <f t="shared" si="62"/>
        <v>298557.86248329998</v>
      </c>
      <c r="Z72" s="61">
        <f t="shared" si="63"/>
        <v>149458.13764169998</v>
      </c>
      <c r="AA72" s="61">
        <f t="shared" si="64"/>
        <v>298665.38632332999</v>
      </c>
      <c r="AB72" s="61">
        <f t="shared" si="65"/>
        <v>35841.280009999995</v>
      </c>
      <c r="AC72" s="39">
        <f t="shared" si="66"/>
        <v>782522.66645833</v>
      </c>
      <c r="AD72" s="39">
        <f t="shared" si="67"/>
        <v>4983622.4615504695</v>
      </c>
      <c r="AE72" s="39">
        <f t="shared" ref="AE72:AE87" si="81">+B72</f>
        <v>4984879</v>
      </c>
      <c r="AF72" s="39">
        <f t="shared" si="68"/>
        <v>-4386693.5199999996</v>
      </c>
      <c r="AG72" s="71">
        <v>11</v>
      </c>
      <c r="AH72" s="19">
        <f t="shared" ref="AH72:AH87" si="82">+AD72*AG72</f>
        <v>54819847.077055164</v>
      </c>
      <c r="AI72" s="76">
        <f t="shared" si="70"/>
        <v>39425408.011</v>
      </c>
      <c r="AJ72" s="76">
        <f t="shared" si="71"/>
        <v>6786689.735013539</v>
      </c>
      <c r="AK72" s="76">
        <f t="shared" si="72"/>
        <v>8607749.3310416304</v>
      </c>
      <c r="AL72" s="76">
        <f t="shared" si="73"/>
        <v>398689.79692403757</v>
      </c>
      <c r="AM72" s="76">
        <f t="shared" si="74"/>
        <v>4385587.7661644127</v>
      </c>
      <c r="AN72" s="76">
        <f t="shared" si="75"/>
        <v>59205434.843219578</v>
      </c>
      <c r="AO72" s="76">
        <f t="shared" si="76"/>
        <v>5920543.4843219584</v>
      </c>
      <c r="AP72" s="76">
        <f t="shared" si="77"/>
        <v>1124903.2620211721</v>
      </c>
      <c r="AQ72" s="76">
        <f t="shared" si="78"/>
        <v>60330338.105240747</v>
      </c>
    </row>
    <row r="73" spans="1:43" ht="13.5" customHeight="1" x14ac:dyDescent="0.2">
      <c r="A73" s="16" t="s">
        <v>72</v>
      </c>
      <c r="B73" s="19">
        <v>3094387</v>
      </c>
      <c r="C73" s="19">
        <v>1701913</v>
      </c>
      <c r="D73" s="19">
        <v>32336344</v>
      </c>
      <c r="E73" s="19">
        <v>0</v>
      </c>
      <c r="F73" s="38">
        <v>30</v>
      </c>
      <c r="G73" s="61">
        <f t="shared" si="49"/>
        <v>2224864.253</v>
      </c>
      <c r="H73" s="61">
        <f t="shared" si="79"/>
        <v>0</v>
      </c>
      <c r="I73" s="39">
        <f t="shared" si="50"/>
        <v>0</v>
      </c>
      <c r="J73" s="39">
        <f t="shared" si="51"/>
        <v>2224864.253</v>
      </c>
      <c r="K73" s="39">
        <f t="shared" si="52"/>
        <v>2224864.253</v>
      </c>
      <c r="L73" s="61">
        <f t="shared" si="53"/>
        <v>88994.570120000004</v>
      </c>
      <c r="M73" s="61">
        <f t="shared" si="54"/>
        <v>88994.570120000004</v>
      </c>
      <c r="N73" s="61"/>
      <c r="O73" s="61" t="b">
        <f t="shared" si="80"/>
        <v>0</v>
      </c>
      <c r="P73" s="39">
        <f t="shared" si="55"/>
        <v>177989.14024000001</v>
      </c>
      <c r="Q73" s="39">
        <f t="shared" si="56"/>
        <v>2046875.1127599999</v>
      </c>
      <c r="R73" s="61">
        <f t="shared" si="57"/>
        <v>0</v>
      </c>
      <c r="S73" s="61">
        <f t="shared" si="58"/>
        <v>266983.71035999997</v>
      </c>
      <c r="T73" s="61">
        <f t="shared" si="59"/>
        <v>23227.582801320001</v>
      </c>
      <c r="U73" s="61">
        <f t="shared" si="60"/>
        <v>92776.83935010001</v>
      </c>
      <c r="V73" s="65">
        <f t="shared" ref="V73:V87" si="83">+IF(G73&lt;$B$179,0,G73*3%)</f>
        <v>0</v>
      </c>
      <c r="W73" s="65">
        <f t="shared" ref="W73:W87" si="84">+IF(J73&lt;$B$179,0,J73*2%)</f>
        <v>0</v>
      </c>
      <c r="X73" s="39">
        <f t="shared" si="61"/>
        <v>382988.13251142</v>
      </c>
      <c r="Y73" s="61">
        <f t="shared" si="62"/>
        <v>185331.19227490001</v>
      </c>
      <c r="Z73" s="61">
        <f t="shared" si="63"/>
        <v>92776.83935010001</v>
      </c>
      <c r="AA73" s="61">
        <f t="shared" si="64"/>
        <v>185397.93820249001</v>
      </c>
      <c r="AB73" s="61">
        <f t="shared" si="65"/>
        <v>22248.642530000001</v>
      </c>
      <c r="AC73" s="39">
        <f t="shared" si="66"/>
        <v>485754.61235749006</v>
      </c>
      <c r="AD73" s="39">
        <f t="shared" si="67"/>
        <v>3093606.9978689104</v>
      </c>
      <c r="AE73" s="39">
        <f t="shared" si="81"/>
        <v>3094387</v>
      </c>
      <c r="AF73" s="39">
        <f t="shared" si="68"/>
        <v>-2723060.56</v>
      </c>
      <c r="AG73" s="71">
        <v>11</v>
      </c>
      <c r="AH73" s="19">
        <f t="shared" si="82"/>
        <v>34029676.976558015</v>
      </c>
      <c r="AI73" s="76">
        <f t="shared" si="70"/>
        <v>24473506.783</v>
      </c>
      <c r="AJ73" s="76">
        <f t="shared" si="71"/>
        <v>4212869.4576256201</v>
      </c>
      <c r="AK73" s="76">
        <f t="shared" si="72"/>
        <v>5343300.7359323902</v>
      </c>
      <c r="AL73" s="76">
        <f t="shared" si="73"/>
        <v>247488.55982951284</v>
      </c>
      <c r="AM73" s="76">
        <f t="shared" si="74"/>
        <v>2722374.158124641</v>
      </c>
      <c r="AN73" s="76">
        <f t="shared" si="75"/>
        <v>36752051.134682655</v>
      </c>
      <c r="AO73" s="76">
        <f t="shared" si="76"/>
        <v>3675205.1134682656</v>
      </c>
      <c r="AP73" s="76">
        <f t="shared" si="77"/>
        <v>698288.97155897052</v>
      </c>
      <c r="AQ73" s="76">
        <f t="shared" si="78"/>
        <v>37450340.106241629</v>
      </c>
    </row>
    <row r="74" spans="1:43" ht="13.5" customHeight="1" x14ac:dyDescent="0.2">
      <c r="A74" s="16" t="s">
        <v>73</v>
      </c>
      <c r="B74" s="19">
        <v>3094387</v>
      </c>
      <c r="C74" s="19">
        <v>1701913</v>
      </c>
      <c r="D74" s="19">
        <v>32336344</v>
      </c>
      <c r="E74" s="19">
        <v>0</v>
      </c>
      <c r="F74" s="38">
        <v>30</v>
      </c>
      <c r="G74" s="61">
        <f t="shared" si="49"/>
        <v>2224864.253</v>
      </c>
      <c r="H74" s="61">
        <f t="shared" si="79"/>
        <v>0</v>
      </c>
      <c r="I74" s="39">
        <f t="shared" si="50"/>
        <v>0</v>
      </c>
      <c r="J74" s="39">
        <f t="shared" si="51"/>
        <v>2224864.253</v>
      </c>
      <c r="K74" s="39">
        <f t="shared" si="52"/>
        <v>2224864.253</v>
      </c>
      <c r="L74" s="61">
        <f t="shared" si="53"/>
        <v>88994.570120000004</v>
      </c>
      <c r="M74" s="61">
        <f t="shared" si="54"/>
        <v>88994.570120000004</v>
      </c>
      <c r="N74" s="61"/>
      <c r="O74" s="61" t="b">
        <f t="shared" si="80"/>
        <v>0</v>
      </c>
      <c r="P74" s="39">
        <f t="shared" si="55"/>
        <v>177989.14024000001</v>
      </c>
      <c r="Q74" s="39">
        <f t="shared" si="56"/>
        <v>2046875.1127599999</v>
      </c>
      <c r="R74" s="61">
        <f t="shared" si="57"/>
        <v>0</v>
      </c>
      <c r="S74" s="61">
        <f t="shared" si="58"/>
        <v>266983.71035999997</v>
      </c>
      <c r="T74" s="61">
        <f t="shared" si="59"/>
        <v>23227.582801320001</v>
      </c>
      <c r="U74" s="61">
        <f t="shared" si="60"/>
        <v>92776.83935010001</v>
      </c>
      <c r="V74" s="65">
        <f t="shared" si="83"/>
        <v>0</v>
      </c>
      <c r="W74" s="65">
        <f t="shared" si="84"/>
        <v>0</v>
      </c>
      <c r="X74" s="39">
        <f t="shared" si="61"/>
        <v>382988.13251142</v>
      </c>
      <c r="Y74" s="61">
        <f t="shared" si="62"/>
        <v>185331.19227490001</v>
      </c>
      <c r="Z74" s="61">
        <f t="shared" si="63"/>
        <v>92776.83935010001</v>
      </c>
      <c r="AA74" s="61">
        <f t="shared" si="64"/>
        <v>185397.93820249001</v>
      </c>
      <c r="AB74" s="61">
        <f t="shared" si="65"/>
        <v>22248.642530000001</v>
      </c>
      <c r="AC74" s="39">
        <f t="shared" si="66"/>
        <v>485754.61235749006</v>
      </c>
      <c r="AD74" s="39">
        <f t="shared" si="67"/>
        <v>3093606.9978689104</v>
      </c>
      <c r="AE74" s="39">
        <f t="shared" si="81"/>
        <v>3094387</v>
      </c>
      <c r="AF74" s="39">
        <f t="shared" si="68"/>
        <v>-2723060.56</v>
      </c>
      <c r="AG74" s="71">
        <v>11</v>
      </c>
      <c r="AH74" s="19">
        <f t="shared" si="82"/>
        <v>34029676.976558015</v>
      </c>
      <c r="AI74" s="76">
        <f t="shared" si="70"/>
        <v>24473506.783</v>
      </c>
      <c r="AJ74" s="76">
        <f t="shared" si="71"/>
        <v>4212869.4576256201</v>
      </c>
      <c r="AK74" s="76">
        <f t="shared" si="72"/>
        <v>5343300.7359323902</v>
      </c>
      <c r="AL74" s="76">
        <f t="shared" si="73"/>
        <v>247488.55982951284</v>
      </c>
      <c r="AM74" s="76">
        <f t="shared" si="74"/>
        <v>2722374.158124641</v>
      </c>
      <c r="AN74" s="76">
        <f t="shared" si="75"/>
        <v>36752051.134682655</v>
      </c>
      <c r="AO74" s="76">
        <f t="shared" si="76"/>
        <v>3675205.1134682656</v>
      </c>
      <c r="AP74" s="76">
        <f t="shared" si="77"/>
        <v>698288.97155897052</v>
      </c>
      <c r="AQ74" s="76">
        <f t="shared" si="78"/>
        <v>37450340.106241629</v>
      </c>
    </row>
    <row r="75" spans="1:43" ht="13.5" customHeight="1" x14ac:dyDescent="0.2">
      <c r="A75" s="16" t="s">
        <v>74</v>
      </c>
      <c r="B75" s="19">
        <v>3094387</v>
      </c>
      <c r="C75" s="19">
        <v>1701913</v>
      </c>
      <c r="D75" s="19">
        <v>32336344</v>
      </c>
      <c r="E75" s="19">
        <v>0</v>
      </c>
      <c r="F75" s="38">
        <v>30</v>
      </c>
      <c r="G75" s="61">
        <f t="shared" si="49"/>
        <v>2224864.253</v>
      </c>
      <c r="H75" s="61">
        <f t="shared" si="79"/>
        <v>0</v>
      </c>
      <c r="I75" s="39">
        <f t="shared" si="50"/>
        <v>0</v>
      </c>
      <c r="J75" s="39">
        <f t="shared" si="51"/>
        <v>2224864.253</v>
      </c>
      <c r="K75" s="39">
        <f t="shared" si="52"/>
        <v>2224864.253</v>
      </c>
      <c r="L75" s="61">
        <f t="shared" si="53"/>
        <v>88994.570120000004</v>
      </c>
      <c r="M75" s="61">
        <f t="shared" si="54"/>
        <v>88994.570120000004</v>
      </c>
      <c r="N75" s="61"/>
      <c r="O75" s="61" t="b">
        <f t="shared" si="80"/>
        <v>0</v>
      </c>
      <c r="P75" s="39">
        <f t="shared" si="55"/>
        <v>177989.14024000001</v>
      </c>
      <c r="Q75" s="39">
        <f t="shared" si="56"/>
        <v>2046875.1127599999</v>
      </c>
      <c r="R75" s="61">
        <f t="shared" si="57"/>
        <v>0</v>
      </c>
      <c r="S75" s="61">
        <f t="shared" si="58"/>
        <v>266983.71035999997</v>
      </c>
      <c r="T75" s="61">
        <f t="shared" si="59"/>
        <v>23227.582801320001</v>
      </c>
      <c r="U75" s="61">
        <f t="shared" si="60"/>
        <v>92776.83935010001</v>
      </c>
      <c r="V75" s="65">
        <f t="shared" si="83"/>
        <v>0</v>
      </c>
      <c r="W75" s="65">
        <f t="shared" si="84"/>
        <v>0</v>
      </c>
      <c r="X75" s="39">
        <f t="shared" si="61"/>
        <v>382988.13251142</v>
      </c>
      <c r="Y75" s="61">
        <f t="shared" si="62"/>
        <v>185331.19227490001</v>
      </c>
      <c r="Z75" s="61">
        <f t="shared" si="63"/>
        <v>92776.83935010001</v>
      </c>
      <c r="AA75" s="61">
        <f t="shared" si="64"/>
        <v>185397.93820249001</v>
      </c>
      <c r="AB75" s="61">
        <f t="shared" si="65"/>
        <v>22248.642530000001</v>
      </c>
      <c r="AC75" s="39">
        <f t="shared" si="66"/>
        <v>485754.61235749006</v>
      </c>
      <c r="AD75" s="39">
        <f t="shared" si="67"/>
        <v>3093606.9978689104</v>
      </c>
      <c r="AE75" s="39">
        <f t="shared" si="81"/>
        <v>3094387</v>
      </c>
      <c r="AF75" s="39">
        <f t="shared" si="68"/>
        <v>-2723060.56</v>
      </c>
      <c r="AG75" s="71">
        <v>11</v>
      </c>
      <c r="AH75" s="19">
        <f t="shared" si="82"/>
        <v>34029676.976558015</v>
      </c>
      <c r="AI75" s="76">
        <f t="shared" si="70"/>
        <v>24473506.783</v>
      </c>
      <c r="AJ75" s="76">
        <f t="shared" si="71"/>
        <v>4212869.4576256201</v>
      </c>
      <c r="AK75" s="76">
        <f t="shared" si="72"/>
        <v>5343300.7359323902</v>
      </c>
      <c r="AL75" s="76">
        <f t="shared" si="73"/>
        <v>247488.55982951284</v>
      </c>
      <c r="AM75" s="76">
        <f t="shared" si="74"/>
        <v>2722374.158124641</v>
      </c>
      <c r="AN75" s="76">
        <f t="shared" si="75"/>
        <v>36752051.134682655</v>
      </c>
      <c r="AO75" s="76">
        <f t="shared" si="76"/>
        <v>3675205.1134682656</v>
      </c>
      <c r="AP75" s="76">
        <f t="shared" si="77"/>
        <v>698288.97155897052</v>
      </c>
      <c r="AQ75" s="76">
        <f t="shared" si="78"/>
        <v>37450340.106241629</v>
      </c>
    </row>
    <row r="76" spans="1:43" ht="13.5" customHeight="1" x14ac:dyDescent="0.2">
      <c r="A76" s="16" t="s">
        <v>75</v>
      </c>
      <c r="B76" s="19">
        <v>3094387</v>
      </c>
      <c r="C76" s="19">
        <v>1701913</v>
      </c>
      <c r="D76" s="19">
        <v>32336344</v>
      </c>
      <c r="E76" s="19">
        <v>0</v>
      </c>
      <c r="F76" s="38">
        <v>30</v>
      </c>
      <c r="G76" s="61">
        <f t="shared" si="49"/>
        <v>2224864.253</v>
      </c>
      <c r="H76" s="61">
        <f t="shared" si="79"/>
        <v>0</v>
      </c>
      <c r="I76" s="39">
        <f t="shared" si="50"/>
        <v>0</v>
      </c>
      <c r="J76" s="39">
        <f t="shared" si="51"/>
        <v>2224864.253</v>
      </c>
      <c r="K76" s="39">
        <f t="shared" si="52"/>
        <v>2224864.253</v>
      </c>
      <c r="L76" s="61">
        <f t="shared" si="53"/>
        <v>88994.570120000004</v>
      </c>
      <c r="M76" s="61">
        <f t="shared" si="54"/>
        <v>88994.570120000004</v>
      </c>
      <c r="N76" s="61"/>
      <c r="O76" s="61" t="b">
        <f t="shared" si="80"/>
        <v>0</v>
      </c>
      <c r="P76" s="39">
        <f t="shared" si="55"/>
        <v>177989.14024000001</v>
      </c>
      <c r="Q76" s="39">
        <f t="shared" si="56"/>
        <v>2046875.1127599999</v>
      </c>
      <c r="R76" s="61">
        <f t="shared" si="57"/>
        <v>0</v>
      </c>
      <c r="S76" s="61">
        <f t="shared" si="58"/>
        <v>266983.71035999997</v>
      </c>
      <c r="T76" s="61">
        <f t="shared" si="59"/>
        <v>23227.582801320001</v>
      </c>
      <c r="U76" s="61">
        <f t="shared" si="60"/>
        <v>92776.83935010001</v>
      </c>
      <c r="V76" s="65">
        <f t="shared" si="83"/>
        <v>0</v>
      </c>
      <c r="W76" s="65">
        <f t="shared" si="84"/>
        <v>0</v>
      </c>
      <c r="X76" s="39">
        <f t="shared" si="61"/>
        <v>382988.13251142</v>
      </c>
      <c r="Y76" s="61">
        <f t="shared" si="62"/>
        <v>185331.19227490001</v>
      </c>
      <c r="Z76" s="61">
        <f t="shared" si="63"/>
        <v>92776.83935010001</v>
      </c>
      <c r="AA76" s="61">
        <f t="shared" si="64"/>
        <v>185397.93820249001</v>
      </c>
      <c r="AB76" s="61">
        <f t="shared" si="65"/>
        <v>22248.642530000001</v>
      </c>
      <c r="AC76" s="39">
        <f t="shared" si="66"/>
        <v>485754.61235749006</v>
      </c>
      <c r="AD76" s="39">
        <f t="shared" si="67"/>
        <v>3093606.9978689104</v>
      </c>
      <c r="AE76" s="39">
        <f t="shared" si="81"/>
        <v>3094387</v>
      </c>
      <c r="AF76" s="39">
        <f t="shared" si="68"/>
        <v>-2723060.56</v>
      </c>
      <c r="AG76" s="71">
        <v>11</v>
      </c>
      <c r="AH76" s="19">
        <f t="shared" si="82"/>
        <v>34029676.976558015</v>
      </c>
      <c r="AI76" s="76">
        <f t="shared" si="70"/>
        <v>24473506.783</v>
      </c>
      <c r="AJ76" s="76">
        <f t="shared" si="71"/>
        <v>4212869.4576256201</v>
      </c>
      <c r="AK76" s="76">
        <f t="shared" si="72"/>
        <v>5343300.7359323902</v>
      </c>
      <c r="AL76" s="76">
        <f t="shared" si="73"/>
        <v>247488.55982951284</v>
      </c>
      <c r="AM76" s="76">
        <f t="shared" si="74"/>
        <v>2722374.158124641</v>
      </c>
      <c r="AN76" s="76">
        <f t="shared" si="75"/>
        <v>36752051.134682655</v>
      </c>
      <c r="AO76" s="76">
        <f t="shared" si="76"/>
        <v>3675205.1134682656</v>
      </c>
      <c r="AP76" s="76">
        <f t="shared" si="77"/>
        <v>698288.97155897052</v>
      </c>
      <c r="AQ76" s="76">
        <f t="shared" si="78"/>
        <v>37450340.106241629</v>
      </c>
    </row>
    <row r="77" spans="1:43" ht="13.5" customHeight="1" x14ac:dyDescent="0.2">
      <c r="A77" s="16" t="s">
        <v>76</v>
      </c>
      <c r="B77" s="19">
        <v>3245968</v>
      </c>
      <c r="C77" s="19">
        <v>1785282</v>
      </c>
      <c r="D77" s="19">
        <v>33920366</v>
      </c>
      <c r="E77" s="19">
        <v>0</v>
      </c>
      <c r="F77" s="38">
        <v>30</v>
      </c>
      <c r="G77" s="61">
        <f t="shared" si="49"/>
        <v>2333850.9920000001</v>
      </c>
      <c r="H77" s="61">
        <f t="shared" si="79"/>
        <v>0</v>
      </c>
      <c r="I77" s="39">
        <f t="shared" si="50"/>
        <v>0</v>
      </c>
      <c r="J77" s="39">
        <f t="shared" si="51"/>
        <v>2333850.9920000001</v>
      </c>
      <c r="K77" s="39">
        <f t="shared" si="52"/>
        <v>2333850.9920000001</v>
      </c>
      <c r="L77" s="61">
        <f t="shared" si="53"/>
        <v>93354.039680000002</v>
      </c>
      <c r="M77" s="61">
        <f t="shared" si="54"/>
        <v>93354.039680000002</v>
      </c>
      <c r="N77" s="61"/>
      <c r="O77" s="61" t="b">
        <f t="shared" si="80"/>
        <v>0</v>
      </c>
      <c r="P77" s="39">
        <f t="shared" si="55"/>
        <v>186708.07936</v>
      </c>
      <c r="Q77" s="39">
        <f t="shared" si="56"/>
        <v>2147142.9126400002</v>
      </c>
      <c r="R77" s="61">
        <f t="shared" si="57"/>
        <v>0</v>
      </c>
      <c r="S77" s="61">
        <f t="shared" si="58"/>
        <v>280062.11904000002</v>
      </c>
      <c r="T77" s="61">
        <f t="shared" si="59"/>
        <v>24365.404356480001</v>
      </c>
      <c r="U77" s="61">
        <f t="shared" si="60"/>
        <v>97321.586366400006</v>
      </c>
      <c r="V77" s="65">
        <f t="shared" si="83"/>
        <v>0</v>
      </c>
      <c r="W77" s="65">
        <f t="shared" si="84"/>
        <v>0</v>
      </c>
      <c r="X77" s="39">
        <f t="shared" si="61"/>
        <v>401749.10976288002</v>
      </c>
      <c r="Y77" s="61">
        <f t="shared" si="62"/>
        <v>194409.7876336</v>
      </c>
      <c r="Z77" s="61">
        <f t="shared" si="63"/>
        <v>97321.586366400006</v>
      </c>
      <c r="AA77" s="61">
        <f t="shared" si="64"/>
        <v>194479.80316336002</v>
      </c>
      <c r="AB77" s="61">
        <f t="shared" si="65"/>
        <v>23338.50992</v>
      </c>
      <c r="AC77" s="39">
        <f t="shared" si="66"/>
        <v>509549.68708336004</v>
      </c>
      <c r="AD77" s="39">
        <f t="shared" si="67"/>
        <v>3245149.7888462404</v>
      </c>
      <c r="AE77" s="39">
        <f t="shared" si="81"/>
        <v>3245968</v>
      </c>
      <c r="AF77" s="39">
        <f t="shared" si="68"/>
        <v>-2856451.84</v>
      </c>
      <c r="AG77" s="71">
        <v>11</v>
      </c>
      <c r="AH77" s="19">
        <f t="shared" si="82"/>
        <v>35696647.677308641</v>
      </c>
      <c r="AI77" s="76">
        <f t="shared" si="70"/>
        <v>25672360.912</v>
      </c>
      <c r="AJ77" s="76">
        <f t="shared" si="71"/>
        <v>4419240.2073916802</v>
      </c>
      <c r="AK77" s="76">
        <f t="shared" si="72"/>
        <v>5605046.5579169607</v>
      </c>
      <c r="AL77" s="76">
        <f t="shared" si="73"/>
        <v>259611.98310769923</v>
      </c>
      <c r="AM77" s="76">
        <f t="shared" si="74"/>
        <v>2855731.8141846913</v>
      </c>
      <c r="AN77" s="76">
        <f t="shared" si="75"/>
        <v>38552379.491493329</v>
      </c>
      <c r="AO77" s="76">
        <f t="shared" si="76"/>
        <v>3855237.9491493329</v>
      </c>
      <c r="AP77" s="76">
        <f t="shared" si="77"/>
        <v>732495.21033837332</v>
      </c>
      <c r="AQ77" s="76">
        <f t="shared" si="78"/>
        <v>39284874.701831706</v>
      </c>
    </row>
    <row r="78" spans="1:43" ht="13.5" customHeight="1" x14ac:dyDescent="0.2">
      <c r="A78" s="16" t="s">
        <v>77</v>
      </c>
      <c r="B78" s="19">
        <v>2227958</v>
      </c>
      <c r="C78" s="19">
        <v>1225377</v>
      </c>
      <c r="D78" s="19">
        <v>23282161</v>
      </c>
      <c r="E78" s="19">
        <v>0</v>
      </c>
      <c r="F78" s="38">
        <v>30</v>
      </c>
      <c r="G78" s="61">
        <f t="shared" si="49"/>
        <v>1601901.8019999999</v>
      </c>
      <c r="H78" s="61">
        <f t="shared" si="79"/>
        <v>117172</v>
      </c>
      <c r="I78" s="39">
        <f t="shared" si="50"/>
        <v>117172</v>
      </c>
      <c r="J78" s="39">
        <f t="shared" si="51"/>
        <v>1601901.8019999999</v>
      </c>
      <c r="K78" s="39">
        <f t="shared" si="52"/>
        <v>1719073.8019999999</v>
      </c>
      <c r="L78" s="61">
        <f t="shared" si="53"/>
        <v>64076.072079999998</v>
      </c>
      <c r="M78" s="61">
        <f t="shared" si="54"/>
        <v>64076.072079999998</v>
      </c>
      <c r="N78" s="61"/>
      <c r="O78" s="61" t="b">
        <f t="shared" si="80"/>
        <v>0</v>
      </c>
      <c r="P78" s="39">
        <f t="shared" si="55"/>
        <v>128152.14416</v>
      </c>
      <c r="Q78" s="39">
        <f t="shared" si="56"/>
        <v>1590921.65784</v>
      </c>
      <c r="R78" s="61">
        <f t="shared" si="57"/>
        <v>0</v>
      </c>
      <c r="S78" s="61">
        <f t="shared" si="58"/>
        <v>192228.21623999998</v>
      </c>
      <c r="T78" s="61">
        <f t="shared" si="59"/>
        <v>16723.854812879999</v>
      </c>
      <c r="U78" s="61">
        <f t="shared" si="60"/>
        <v>66799.305143399994</v>
      </c>
      <c r="V78" s="65">
        <f t="shared" si="83"/>
        <v>0</v>
      </c>
      <c r="W78" s="65">
        <f t="shared" si="84"/>
        <v>0</v>
      </c>
      <c r="X78" s="39">
        <f t="shared" si="61"/>
        <v>275751.37619627995</v>
      </c>
      <c r="Y78" s="61">
        <f t="shared" si="62"/>
        <v>143198.84770660001</v>
      </c>
      <c r="Z78" s="61">
        <f t="shared" si="63"/>
        <v>66799.305143399994</v>
      </c>
      <c r="AA78" s="61">
        <f t="shared" si="64"/>
        <v>143250.41992066</v>
      </c>
      <c r="AB78" s="61">
        <f t="shared" si="65"/>
        <v>17190.738020000001</v>
      </c>
      <c r="AC78" s="39">
        <f t="shared" si="66"/>
        <v>370439.31079066003</v>
      </c>
      <c r="AD78" s="54">
        <f t="shared" si="67"/>
        <v>2365264.4889869401</v>
      </c>
      <c r="AE78" s="39">
        <f t="shared" si="81"/>
        <v>2227958</v>
      </c>
      <c r="AF78" s="39">
        <f t="shared" si="68"/>
        <v>-1960603.04</v>
      </c>
      <c r="AG78" s="71">
        <v>11</v>
      </c>
      <c r="AH78" s="19">
        <f t="shared" si="82"/>
        <v>26017909.378856342</v>
      </c>
      <c r="AI78" s="76">
        <f t="shared" si="70"/>
        <v>18909811.822000001</v>
      </c>
      <c r="AJ78" s="76">
        <f t="shared" si="71"/>
        <v>3033265.1381590795</v>
      </c>
      <c r="AK78" s="76">
        <f t="shared" si="72"/>
        <v>4074832.4186972603</v>
      </c>
      <c r="AL78" s="76">
        <f t="shared" si="73"/>
        <v>189221.15911895523</v>
      </c>
      <c r="AM78" s="76">
        <f t="shared" si="74"/>
        <v>2081432.7503085074</v>
      </c>
      <c r="AN78" s="76">
        <f t="shared" si="75"/>
        <v>28099342.129164848</v>
      </c>
      <c r="AO78" s="76">
        <f t="shared" si="76"/>
        <v>2809934.212916485</v>
      </c>
      <c r="AP78" s="76">
        <f t="shared" si="77"/>
        <v>533887.50045413221</v>
      </c>
      <c r="AQ78" s="76">
        <f t="shared" si="78"/>
        <v>28633229.62961898</v>
      </c>
    </row>
    <row r="79" spans="1:43" ht="13.5" customHeight="1" x14ac:dyDescent="0.2">
      <c r="A79" s="16" t="s">
        <v>78</v>
      </c>
      <c r="B79" s="19">
        <v>2227958</v>
      </c>
      <c r="C79" s="19">
        <v>1225377</v>
      </c>
      <c r="D79" s="19">
        <v>23282161</v>
      </c>
      <c r="E79" s="19">
        <v>0</v>
      </c>
      <c r="F79" s="38">
        <v>30</v>
      </c>
      <c r="G79" s="61">
        <f t="shared" si="49"/>
        <v>1601901.8019999999</v>
      </c>
      <c r="H79" s="61">
        <f t="shared" si="79"/>
        <v>117172</v>
      </c>
      <c r="I79" s="39">
        <f t="shared" si="50"/>
        <v>117172</v>
      </c>
      <c r="J79" s="39">
        <f t="shared" si="51"/>
        <v>1601901.8019999999</v>
      </c>
      <c r="K79" s="39">
        <f t="shared" si="52"/>
        <v>1719073.8019999999</v>
      </c>
      <c r="L79" s="61">
        <f t="shared" si="53"/>
        <v>64076.072079999998</v>
      </c>
      <c r="M79" s="61">
        <f t="shared" si="54"/>
        <v>64076.072079999998</v>
      </c>
      <c r="N79" s="61"/>
      <c r="O79" s="61" t="b">
        <f t="shared" si="80"/>
        <v>0</v>
      </c>
      <c r="P79" s="39">
        <f t="shared" si="55"/>
        <v>128152.14416</v>
      </c>
      <c r="Q79" s="39">
        <f t="shared" si="56"/>
        <v>1590921.65784</v>
      </c>
      <c r="R79" s="61">
        <f t="shared" si="57"/>
        <v>0</v>
      </c>
      <c r="S79" s="61">
        <f t="shared" si="58"/>
        <v>192228.21623999998</v>
      </c>
      <c r="T79" s="61">
        <f t="shared" si="59"/>
        <v>16723.854812879999</v>
      </c>
      <c r="U79" s="61">
        <f t="shared" si="60"/>
        <v>66799.305143399994</v>
      </c>
      <c r="V79" s="65">
        <f t="shared" si="83"/>
        <v>0</v>
      </c>
      <c r="W79" s="65">
        <f t="shared" si="84"/>
        <v>0</v>
      </c>
      <c r="X79" s="39">
        <f t="shared" si="61"/>
        <v>275751.37619627995</v>
      </c>
      <c r="Y79" s="61">
        <f t="shared" si="62"/>
        <v>143198.84770660001</v>
      </c>
      <c r="Z79" s="61">
        <f t="shared" si="63"/>
        <v>66799.305143399994</v>
      </c>
      <c r="AA79" s="61">
        <f t="shared" si="64"/>
        <v>143250.41992066</v>
      </c>
      <c r="AB79" s="61">
        <f t="shared" si="65"/>
        <v>17190.738020000001</v>
      </c>
      <c r="AC79" s="39">
        <f t="shared" si="66"/>
        <v>370439.31079066003</v>
      </c>
      <c r="AD79" s="54">
        <f t="shared" si="67"/>
        <v>2365264.4889869401</v>
      </c>
      <c r="AE79" s="39">
        <f t="shared" si="81"/>
        <v>2227958</v>
      </c>
      <c r="AF79" s="39">
        <f t="shared" si="68"/>
        <v>-1960603.04</v>
      </c>
      <c r="AG79" s="71">
        <v>11</v>
      </c>
      <c r="AH79" s="19">
        <f t="shared" si="82"/>
        <v>26017909.378856342</v>
      </c>
      <c r="AI79" s="76">
        <f t="shared" si="70"/>
        <v>18909811.822000001</v>
      </c>
      <c r="AJ79" s="76">
        <f t="shared" si="71"/>
        <v>3033265.1381590795</v>
      </c>
      <c r="AK79" s="76">
        <f t="shared" si="72"/>
        <v>4074832.4186972603</v>
      </c>
      <c r="AL79" s="76">
        <f t="shared" si="73"/>
        <v>189221.15911895523</v>
      </c>
      <c r="AM79" s="76">
        <f t="shared" si="74"/>
        <v>2081432.7503085074</v>
      </c>
      <c r="AN79" s="76">
        <f t="shared" si="75"/>
        <v>28099342.129164848</v>
      </c>
      <c r="AO79" s="76">
        <f t="shared" si="76"/>
        <v>2809934.212916485</v>
      </c>
      <c r="AP79" s="76">
        <f t="shared" si="77"/>
        <v>533887.50045413221</v>
      </c>
      <c r="AQ79" s="76">
        <f t="shared" si="78"/>
        <v>28633229.62961898</v>
      </c>
    </row>
    <row r="80" spans="1:43" ht="13.5" customHeight="1" x14ac:dyDescent="0.2">
      <c r="A80" s="16" t="s">
        <v>79</v>
      </c>
      <c r="B80" s="19">
        <v>2227958</v>
      </c>
      <c r="C80" s="19">
        <v>1225377</v>
      </c>
      <c r="D80" s="19">
        <v>23282161</v>
      </c>
      <c r="E80" s="19">
        <v>0</v>
      </c>
      <c r="F80" s="38">
        <v>30</v>
      </c>
      <c r="G80" s="61">
        <f t="shared" si="49"/>
        <v>1601901.8019999999</v>
      </c>
      <c r="H80" s="61">
        <f t="shared" si="79"/>
        <v>117172</v>
      </c>
      <c r="I80" s="39">
        <f t="shared" si="50"/>
        <v>117172</v>
      </c>
      <c r="J80" s="39">
        <f t="shared" si="51"/>
        <v>1601901.8019999999</v>
      </c>
      <c r="K80" s="39">
        <f t="shared" si="52"/>
        <v>1719073.8019999999</v>
      </c>
      <c r="L80" s="61">
        <f t="shared" si="53"/>
        <v>64076.072079999998</v>
      </c>
      <c r="M80" s="61">
        <f t="shared" si="54"/>
        <v>64076.072079999998</v>
      </c>
      <c r="N80" s="61"/>
      <c r="O80" s="61" t="b">
        <f t="shared" si="80"/>
        <v>0</v>
      </c>
      <c r="P80" s="39">
        <f t="shared" si="55"/>
        <v>128152.14416</v>
      </c>
      <c r="Q80" s="39">
        <f t="shared" si="56"/>
        <v>1590921.65784</v>
      </c>
      <c r="R80" s="61">
        <f t="shared" si="57"/>
        <v>0</v>
      </c>
      <c r="S80" s="61">
        <f t="shared" si="58"/>
        <v>192228.21623999998</v>
      </c>
      <c r="T80" s="61">
        <f t="shared" si="59"/>
        <v>16723.854812879999</v>
      </c>
      <c r="U80" s="61">
        <f t="shared" si="60"/>
        <v>66799.305143399994</v>
      </c>
      <c r="V80" s="65">
        <f t="shared" si="83"/>
        <v>0</v>
      </c>
      <c r="W80" s="65">
        <f t="shared" si="84"/>
        <v>0</v>
      </c>
      <c r="X80" s="39">
        <f t="shared" si="61"/>
        <v>275751.37619627995</v>
      </c>
      <c r="Y80" s="61">
        <f t="shared" si="62"/>
        <v>143198.84770660001</v>
      </c>
      <c r="Z80" s="61">
        <f t="shared" si="63"/>
        <v>66799.305143399994</v>
      </c>
      <c r="AA80" s="61">
        <f t="shared" si="64"/>
        <v>143250.41992066</v>
      </c>
      <c r="AB80" s="61">
        <f t="shared" si="65"/>
        <v>17190.738020000001</v>
      </c>
      <c r="AC80" s="39">
        <f t="shared" si="66"/>
        <v>370439.31079066003</v>
      </c>
      <c r="AD80" s="54">
        <f t="shared" si="67"/>
        <v>2365264.4889869401</v>
      </c>
      <c r="AE80" s="39">
        <f t="shared" si="81"/>
        <v>2227958</v>
      </c>
      <c r="AF80" s="39">
        <f t="shared" si="68"/>
        <v>-1960603.04</v>
      </c>
      <c r="AG80" s="71">
        <v>11</v>
      </c>
      <c r="AH80" s="19">
        <f t="shared" si="82"/>
        <v>26017909.378856342</v>
      </c>
      <c r="AI80" s="76">
        <f t="shared" si="70"/>
        <v>18909811.822000001</v>
      </c>
      <c r="AJ80" s="76">
        <f t="shared" si="71"/>
        <v>3033265.1381590795</v>
      </c>
      <c r="AK80" s="76">
        <f t="shared" si="72"/>
        <v>4074832.4186972603</v>
      </c>
      <c r="AL80" s="76">
        <f t="shared" si="73"/>
        <v>189221.15911895523</v>
      </c>
      <c r="AM80" s="76">
        <f t="shared" si="74"/>
        <v>2081432.7503085074</v>
      </c>
      <c r="AN80" s="76">
        <f t="shared" si="75"/>
        <v>28099342.129164848</v>
      </c>
      <c r="AO80" s="76">
        <f t="shared" si="76"/>
        <v>2809934.212916485</v>
      </c>
      <c r="AP80" s="76">
        <f t="shared" si="77"/>
        <v>533887.50045413221</v>
      </c>
      <c r="AQ80" s="76">
        <f t="shared" si="78"/>
        <v>28633229.62961898</v>
      </c>
    </row>
    <row r="81" spans="1:43" ht="13.5" customHeight="1" x14ac:dyDescent="0.2">
      <c r="A81" s="16" t="s">
        <v>80</v>
      </c>
      <c r="B81" s="19">
        <v>2227958</v>
      </c>
      <c r="C81" s="19">
        <v>1225377</v>
      </c>
      <c r="D81" s="19">
        <v>23282161</v>
      </c>
      <c r="E81" s="19">
        <v>0</v>
      </c>
      <c r="F81" s="38">
        <v>30</v>
      </c>
      <c r="G81" s="61">
        <f t="shared" si="49"/>
        <v>1601901.8019999999</v>
      </c>
      <c r="H81" s="61">
        <f t="shared" si="79"/>
        <v>117172</v>
      </c>
      <c r="I81" s="39">
        <f t="shared" si="50"/>
        <v>117172</v>
      </c>
      <c r="J81" s="39">
        <f t="shared" si="51"/>
        <v>1601901.8019999999</v>
      </c>
      <c r="K81" s="39">
        <f t="shared" si="52"/>
        <v>1719073.8019999999</v>
      </c>
      <c r="L81" s="61">
        <f t="shared" si="53"/>
        <v>64076.072079999998</v>
      </c>
      <c r="M81" s="61">
        <f t="shared" si="54"/>
        <v>64076.072079999998</v>
      </c>
      <c r="N81" s="61"/>
      <c r="O81" s="61" t="b">
        <f t="shared" si="80"/>
        <v>0</v>
      </c>
      <c r="P81" s="39">
        <f t="shared" si="55"/>
        <v>128152.14416</v>
      </c>
      <c r="Q81" s="39">
        <f t="shared" si="56"/>
        <v>1590921.65784</v>
      </c>
      <c r="R81" s="61">
        <f t="shared" si="57"/>
        <v>0</v>
      </c>
      <c r="S81" s="61">
        <f t="shared" si="58"/>
        <v>192228.21623999998</v>
      </c>
      <c r="T81" s="61">
        <f t="shared" si="59"/>
        <v>16723.854812879999</v>
      </c>
      <c r="U81" s="61">
        <f t="shared" si="60"/>
        <v>66799.305143399994</v>
      </c>
      <c r="V81" s="65">
        <f t="shared" si="83"/>
        <v>0</v>
      </c>
      <c r="W81" s="65">
        <f t="shared" si="84"/>
        <v>0</v>
      </c>
      <c r="X81" s="39">
        <f t="shared" si="61"/>
        <v>275751.37619627995</v>
      </c>
      <c r="Y81" s="61">
        <f t="shared" si="62"/>
        <v>143198.84770660001</v>
      </c>
      <c r="Z81" s="61">
        <f t="shared" si="63"/>
        <v>66799.305143399994</v>
      </c>
      <c r="AA81" s="61">
        <f t="shared" si="64"/>
        <v>143250.41992066</v>
      </c>
      <c r="AB81" s="61">
        <f t="shared" si="65"/>
        <v>17190.738020000001</v>
      </c>
      <c r="AC81" s="39">
        <f t="shared" si="66"/>
        <v>370439.31079066003</v>
      </c>
      <c r="AD81" s="54">
        <f t="shared" si="67"/>
        <v>2365264.4889869401</v>
      </c>
      <c r="AE81" s="39">
        <f t="shared" si="81"/>
        <v>2227958</v>
      </c>
      <c r="AF81" s="39">
        <f t="shared" si="68"/>
        <v>-1960603.04</v>
      </c>
      <c r="AG81" s="71">
        <v>11</v>
      </c>
      <c r="AH81" s="19">
        <f t="shared" si="82"/>
        <v>26017909.378856342</v>
      </c>
      <c r="AI81" s="76">
        <f t="shared" si="70"/>
        <v>18909811.822000001</v>
      </c>
      <c r="AJ81" s="76">
        <f t="shared" si="71"/>
        <v>3033265.1381590795</v>
      </c>
      <c r="AK81" s="76">
        <f t="shared" si="72"/>
        <v>4074832.4186972603</v>
      </c>
      <c r="AL81" s="76">
        <f t="shared" si="73"/>
        <v>189221.15911895523</v>
      </c>
      <c r="AM81" s="76">
        <f t="shared" si="74"/>
        <v>2081432.7503085074</v>
      </c>
      <c r="AN81" s="76">
        <f t="shared" si="75"/>
        <v>28099342.129164848</v>
      </c>
      <c r="AO81" s="76">
        <f t="shared" si="76"/>
        <v>2809934.212916485</v>
      </c>
      <c r="AP81" s="76">
        <f t="shared" si="77"/>
        <v>533887.50045413221</v>
      </c>
      <c r="AQ81" s="76">
        <f t="shared" si="78"/>
        <v>28633229.62961898</v>
      </c>
    </row>
    <row r="82" spans="1:43" ht="13.5" customHeight="1" x14ac:dyDescent="0.2">
      <c r="A82" s="16" t="s">
        <v>81</v>
      </c>
      <c r="B82" s="19">
        <v>2227958</v>
      </c>
      <c r="C82" s="19">
        <v>1225377</v>
      </c>
      <c r="D82" s="19">
        <v>23282161</v>
      </c>
      <c r="E82" s="19">
        <v>0</v>
      </c>
      <c r="F82" s="38">
        <v>30</v>
      </c>
      <c r="G82" s="61">
        <f t="shared" si="49"/>
        <v>1601901.8019999999</v>
      </c>
      <c r="H82" s="61">
        <f t="shared" si="79"/>
        <v>117172</v>
      </c>
      <c r="I82" s="39">
        <f t="shared" si="50"/>
        <v>117172</v>
      </c>
      <c r="J82" s="39">
        <f t="shared" si="51"/>
        <v>1601901.8019999999</v>
      </c>
      <c r="K82" s="39">
        <f t="shared" si="52"/>
        <v>1719073.8019999999</v>
      </c>
      <c r="L82" s="61">
        <f t="shared" si="53"/>
        <v>64076.072079999998</v>
      </c>
      <c r="M82" s="61">
        <f t="shared" si="54"/>
        <v>64076.072079999998</v>
      </c>
      <c r="N82" s="61"/>
      <c r="O82" s="61" t="b">
        <f t="shared" si="80"/>
        <v>0</v>
      </c>
      <c r="P82" s="39">
        <f t="shared" si="55"/>
        <v>128152.14416</v>
      </c>
      <c r="Q82" s="39">
        <f t="shared" si="56"/>
        <v>1590921.65784</v>
      </c>
      <c r="R82" s="61">
        <f t="shared" si="57"/>
        <v>0</v>
      </c>
      <c r="S82" s="61">
        <f t="shared" si="58"/>
        <v>192228.21623999998</v>
      </c>
      <c r="T82" s="61">
        <f t="shared" si="59"/>
        <v>16723.854812879999</v>
      </c>
      <c r="U82" s="61">
        <f t="shared" si="60"/>
        <v>66799.305143399994</v>
      </c>
      <c r="V82" s="65">
        <f t="shared" si="83"/>
        <v>0</v>
      </c>
      <c r="W82" s="65">
        <f t="shared" si="84"/>
        <v>0</v>
      </c>
      <c r="X82" s="39">
        <f t="shared" si="61"/>
        <v>275751.37619627995</v>
      </c>
      <c r="Y82" s="61">
        <f t="shared" si="62"/>
        <v>143198.84770660001</v>
      </c>
      <c r="Z82" s="61">
        <f t="shared" si="63"/>
        <v>66799.305143399994</v>
      </c>
      <c r="AA82" s="61">
        <f t="shared" si="64"/>
        <v>143250.41992066</v>
      </c>
      <c r="AB82" s="61">
        <f t="shared" si="65"/>
        <v>17190.738020000001</v>
      </c>
      <c r="AC82" s="39">
        <f t="shared" si="66"/>
        <v>370439.31079066003</v>
      </c>
      <c r="AD82" s="54">
        <f t="shared" si="67"/>
        <v>2365264.4889869401</v>
      </c>
      <c r="AE82" s="39">
        <f t="shared" si="81"/>
        <v>2227958</v>
      </c>
      <c r="AF82" s="39">
        <f t="shared" si="68"/>
        <v>-1960603.04</v>
      </c>
      <c r="AG82" s="71">
        <v>11</v>
      </c>
      <c r="AH82" s="19">
        <f t="shared" si="82"/>
        <v>26017909.378856342</v>
      </c>
      <c r="AI82" s="76">
        <f t="shared" si="70"/>
        <v>18909811.822000001</v>
      </c>
      <c r="AJ82" s="76">
        <f t="shared" si="71"/>
        <v>3033265.1381590795</v>
      </c>
      <c r="AK82" s="76">
        <f t="shared" si="72"/>
        <v>4074832.4186972603</v>
      </c>
      <c r="AL82" s="76">
        <f t="shared" si="73"/>
        <v>189221.15911895523</v>
      </c>
      <c r="AM82" s="76">
        <f t="shared" si="74"/>
        <v>2081432.7503085074</v>
      </c>
      <c r="AN82" s="76">
        <f t="shared" si="75"/>
        <v>28099342.129164848</v>
      </c>
      <c r="AO82" s="76">
        <f t="shared" si="76"/>
        <v>2809934.212916485</v>
      </c>
      <c r="AP82" s="76">
        <f t="shared" si="77"/>
        <v>533887.50045413221</v>
      </c>
      <c r="AQ82" s="76">
        <f t="shared" si="78"/>
        <v>28633229.62961898</v>
      </c>
    </row>
    <row r="83" spans="1:43" ht="13.5" customHeight="1" x14ac:dyDescent="0.2">
      <c r="A83" s="16" t="s">
        <v>58</v>
      </c>
      <c r="B83" s="19">
        <v>3151425</v>
      </c>
      <c r="C83" s="19">
        <v>1733284</v>
      </c>
      <c r="D83" s="19">
        <v>32932391</v>
      </c>
      <c r="E83" s="19">
        <v>0</v>
      </c>
      <c r="F83" s="38">
        <v>30</v>
      </c>
      <c r="G83" s="61">
        <f t="shared" si="49"/>
        <v>2265874.5749999997</v>
      </c>
      <c r="H83" s="61">
        <f t="shared" si="79"/>
        <v>0</v>
      </c>
      <c r="I83" s="39">
        <f t="shared" si="50"/>
        <v>0</v>
      </c>
      <c r="J83" s="39">
        <f t="shared" si="51"/>
        <v>2265874.5749999997</v>
      </c>
      <c r="K83" s="39">
        <f t="shared" si="52"/>
        <v>2265874.5749999997</v>
      </c>
      <c r="L83" s="61">
        <f t="shared" si="53"/>
        <v>90634.982999999993</v>
      </c>
      <c r="M83" s="61">
        <f t="shared" si="54"/>
        <v>90634.982999999993</v>
      </c>
      <c r="N83" s="61"/>
      <c r="O83" s="61" t="b">
        <f t="shared" si="80"/>
        <v>0</v>
      </c>
      <c r="P83" s="39">
        <f t="shared" si="55"/>
        <v>181269.96599999999</v>
      </c>
      <c r="Q83" s="39">
        <f t="shared" si="56"/>
        <v>2084604.6089999997</v>
      </c>
      <c r="R83" s="61">
        <f t="shared" si="57"/>
        <v>0</v>
      </c>
      <c r="S83" s="61">
        <f t="shared" si="58"/>
        <v>271904.94899999996</v>
      </c>
      <c r="T83" s="61">
        <f t="shared" si="59"/>
        <v>23655.730562999997</v>
      </c>
      <c r="U83" s="61">
        <f t="shared" si="60"/>
        <v>94486.969777499995</v>
      </c>
      <c r="V83" s="65">
        <f t="shared" si="83"/>
        <v>0</v>
      </c>
      <c r="W83" s="65">
        <f t="shared" si="84"/>
        <v>0</v>
      </c>
      <c r="X83" s="39">
        <f t="shared" si="61"/>
        <v>390047.64934050001</v>
      </c>
      <c r="Y83" s="61">
        <f t="shared" si="62"/>
        <v>188747.35209749997</v>
      </c>
      <c r="Z83" s="61">
        <f t="shared" si="63"/>
        <v>94486.969777499995</v>
      </c>
      <c r="AA83" s="61">
        <f t="shared" si="64"/>
        <v>188815.32833474997</v>
      </c>
      <c r="AB83" s="61">
        <f t="shared" si="65"/>
        <v>22658.745749999998</v>
      </c>
      <c r="AC83" s="39">
        <f t="shared" si="66"/>
        <v>494708.39595974993</v>
      </c>
      <c r="AD83" s="39">
        <f t="shared" si="67"/>
        <v>3150630.6203002497</v>
      </c>
      <c r="AE83" s="39">
        <f t="shared" si="81"/>
        <v>3151425</v>
      </c>
      <c r="AF83" s="39">
        <f t="shared" si="68"/>
        <v>-2773254</v>
      </c>
      <c r="AG83" s="71">
        <v>11</v>
      </c>
      <c r="AH83" s="19">
        <f t="shared" si="82"/>
        <v>34656936.823302746</v>
      </c>
      <c r="AI83" s="76">
        <f t="shared" si="70"/>
        <v>24924620.324999996</v>
      </c>
      <c r="AJ83" s="76">
        <f t="shared" si="71"/>
        <v>4290524.1427455004</v>
      </c>
      <c r="AK83" s="76">
        <f t="shared" si="72"/>
        <v>5441792.3555572489</v>
      </c>
      <c r="AL83" s="76">
        <f t="shared" si="73"/>
        <v>252050.44962401997</v>
      </c>
      <c r="AM83" s="76">
        <f t="shared" si="74"/>
        <v>2772554.9458642197</v>
      </c>
      <c r="AN83" s="76">
        <f t="shared" si="75"/>
        <v>37429491.769166969</v>
      </c>
      <c r="AO83" s="76">
        <f t="shared" si="76"/>
        <v>3742949.1769166971</v>
      </c>
      <c r="AP83" s="76">
        <f t="shared" si="77"/>
        <v>711160.34361417242</v>
      </c>
      <c r="AQ83" s="76">
        <f t="shared" si="78"/>
        <v>38140652.112781145</v>
      </c>
    </row>
    <row r="84" spans="1:43" ht="13.5" customHeight="1" x14ac:dyDescent="0.2">
      <c r="A84" s="16" t="s">
        <v>82</v>
      </c>
      <c r="B84" s="19">
        <v>3965621</v>
      </c>
      <c r="C84" s="19">
        <v>2181092</v>
      </c>
      <c r="D84" s="19">
        <v>41440739</v>
      </c>
      <c r="E84" s="19">
        <v>0</v>
      </c>
      <c r="F84" s="38">
        <v>30</v>
      </c>
      <c r="G84" s="61">
        <f t="shared" si="49"/>
        <v>2851281.4989999998</v>
      </c>
      <c r="H84" s="61">
        <f t="shared" si="79"/>
        <v>0</v>
      </c>
      <c r="I84" s="39">
        <f t="shared" si="50"/>
        <v>0</v>
      </c>
      <c r="J84" s="39">
        <f t="shared" si="51"/>
        <v>2851281.4989999998</v>
      </c>
      <c r="K84" s="39">
        <f t="shared" si="52"/>
        <v>2851281.4989999998</v>
      </c>
      <c r="L84" s="61">
        <f t="shared" si="53"/>
        <v>114051.25996</v>
      </c>
      <c r="M84" s="61">
        <f t="shared" si="54"/>
        <v>114051.25996</v>
      </c>
      <c r="N84" s="61"/>
      <c r="O84" s="61" t="b">
        <f t="shared" si="80"/>
        <v>0</v>
      </c>
      <c r="P84" s="39">
        <f t="shared" si="55"/>
        <v>228102.51991999999</v>
      </c>
      <c r="Q84" s="39">
        <f t="shared" si="56"/>
        <v>2623178.97908</v>
      </c>
      <c r="R84" s="61">
        <f t="shared" si="57"/>
        <v>0</v>
      </c>
      <c r="S84" s="61">
        <f t="shared" si="58"/>
        <v>342153.77987999999</v>
      </c>
      <c r="T84" s="61">
        <f t="shared" si="59"/>
        <v>29767.378849559998</v>
      </c>
      <c r="U84" s="61">
        <f t="shared" si="60"/>
        <v>118898.43850829999</v>
      </c>
      <c r="V84" s="65">
        <f t="shared" si="83"/>
        <v>0</v>
      </c>
      <c r="W84" s="65">
        <f t="shared" si="84"/>
        <v>0</v>
      </c>
      <c r="X84" s="39">
        <f t="shared" si="61"/>
        <v>490819.59723785997</v>
      </c>
      <c r="Y84" s="61">
        <f t="shared" si="62"/>
        <v>237511.74886669999</v>
      </c>
      <c r="Z84" s="61">
        <f t="shared" si="63"/>
        <v>118898.43850829999</v>
      </c>
      <c r="AA84" s="61">
        <f t="shared" si="64"/>
        <v>237597.28731166999</v>
      </c>
      <c r="AB84" s="61">
        <f t="shared" si="65"/>
        <v>28512.814989999999</v>
      </c>
      <c r="AC84" s="39">
        <f t="shared" si="66"/>
        <v>622520.28967666999</v>
      </c>
      <c r="AD84" s="39">
        <f t="shared" si="67"/>
        <v>3964621.3859145297</v>
      </c>
      <c r="AE84" s="39">
        <f t="shared" si="81"/>
        <v>3965621</v>
      </c>
      <c r="AF84" s="39">
        <f t="shared" si="68"/>
        <v>-3489746.48</v>
      </c>
      <c r="AG84" s="71">
        <v>11</v>
      </c>
      <c r="AH84" s="19">
        <f t="shared" si="82"/>
        <v>43610835.245059825</v>
      </c>
      <c r="AI84" s="76">
        <f t="shared" si="70"/>
        <v>31364096.489</v>
      </c>
      <c r="AJ84" s="76">
        <f t="shared" si="71"/>
        <v>5399015.5696164593</v>
      </c>
      <c r="AK84" s="76">
        <f t="shared" si="72"/>
        <v>6847723.1864433698</v>
      </c>
      <c r="AL84" s="76">
        <f t="shared" si="73"/>
        <v>317169.71087316237</v>
      </c>
      <c r="AM84" s="76">
        <f t="shared" si="74"/>
        <v>3488866.8196047861</v>
      </c>
      <c r="AN84" s="76">
        <f t="shared" si="75"/>
        <v>47099702.06466461</v>
      </c>
      <c r="AO84" s="76">
        <f t="shared" si="76"/>
        <v>4709970.2064664615</v>
      </c>
      <c r="AP84" s="76">
        <f t="shared" si="77"/>
        <v>894894.33922862774</v>
      </c>
      <c r="AQ84" s="76">
        <f t="shared" si="78"/>
        <v>47994596.40389324</v>
      </c>
    </row>
    <row r="85" spans="1:43" ht="13.5" customHeight="1" x14ac:dyDescent="0.2">
      <c r="A85" s="16" t="s">
        <v>83</v>
      </c>
      <c r="B85" s="19">
        <v>2403407</v>
      </c>
      <c r="C85" s="19">
        <v>1321874</v>
      </c>
      <c r="D85" s="19">
        <v>25115603</v>
      </c>
      <c r="E85" s="19">
        <v>0</v>
      </c>
      <c r="F85" s="38">
        <v>30</v>
      </c>
      <c r="G85" s="61">
        <f t="shared" si="49"/>
        <v>1728049.6329999999</v>
      </c>
      <c r="H85" s="61">
        <f t="shared" si="79"/>
        <v>117172</v>
      </c>
      <c r="I85" s="39">
        <f t="shared" si="50"/>
        <v>117172</v>
      </c>
      <c r="J85" s="39">
        <f t="shared" si="51"/>
        <v>1728049.6329999999</v>
      </c>
      <c r="K85" s="39">
        <f t="shared" si="52"/>
        <v>1845221.6329999999</v>
      </c>
      <c r="L85" s="61">
        <f t="shared" si="53"/>
        <v>69121.985319999992</v>
      </c>
      <c r="M85" s="61">
        <f t="shared" si="54"/>
        <v>69121.985319999992</v>
      </c>
      <c r="N85" s="61"/>
      <c r="O85" s="61" t="b">
        <f t="shared" si="80"/>
        <v>0</v>
      </c>
      <c r="P85" s="39">
        <f t="shared" si="55"/>
        <v>138243.97063999998</v>
      </c>
      <c r="Q85" s="39">
        <f t="shared" si="56"/>
        <v>1706977.66236</v>
      </c>
      <c r="R85" s="61">
        <f t="shared" si="57"/>
        <v>0</v>
      </c>
      <c r="S85" s="61">
        <f t="shared" si="58"/>
        <v>207365.95595999999</v>
      </c>
      <c r="T85" s="61">
        <f t="shared" si="59"/>
        <v>18040.83816852</v>
      </c>
      <c r="U85" s="61">
        <f t="shared" si="60"/>
        <v>72059.669696099998</v>
      </c>
      <c r="V85" s="65">
        <f t="shared" si="83"/>
        <v>0</v>
      </c>
      <c r="W85" s="65">
        <f t="shared" si="84"/>
        <v>0</v>
      </c>
      <c r="X85" s="39">
        <f t="shared" si="61"/>
        <v>297466.46382462</v>
      </c>
      <c r="Y85" s="61">
        <f t="shared" si="62"/>
        <v>153706.96202889999</v>
      </c>
      <c r="Z85" s="61">
        <f t="shared" si="63"/>
        <v>72059.669696099998</v>
      </c>
      <c r="AA85" s="61">
        <f t="shared" si="64"/>
        <v>153762.31867789</v>
      </c>
      <c r="AB85" s="61">
        <f t="shared" si="65"/>
        <v>18452.216329999999</v>
      </c>
      <c r="AC85" s="39">
        <f t="shared" si="66"/>
        <v>397981.16673289001</v>
      </c>
      <c r="AD85" s="54">
        <f t="shared" si="67"/>
        <v>2540669.26355751</v>
      </c>
      <c r="AE85" s="39">
        <f t="shared" si="81"/>
        <v>2403407</v>
      </c>
      <c r="AF85" s="39">
        <f t="shared" si="68"/>
        <v>-2114998.16</v>
      </c>
      <c r="AG85" s="71">
        <v>11</v>
      </c>
      <c r="AH85" s="19">
        <f t="shared" si="82"/>
        <v>27947361.899132609</v>
      </c>
      <c r="AI85" s="76">
        <f t="shared" si="70"/>
        <v>20297437.963</v>
      </c>
      <c r="AJ85" s="76">
        <f t="shared" si="71"/>
        <v>3272131.1020708201</v>
      </c>
      <c r="AK85" s="76">
        <f t="shared" si="72"/>
        <v>4377792.8340617903</v>
      </c>
      <c r="AL85" s="76">
        <f t="shared" si="73"/>
        <v>203253.54108460082</v>
      </c>
      <c r="AM85" s="76">
        <f t="shared" si="74"/>
        <v>2235788.9519306086</v>
      </c>
      <c r="AN85" s="76">
        <f t="shared" si="75"/>
        <v>30183150.851063218</v>
      </c>
      <c r="AO85" s="76">
        <f t="shared" si="76"/>
        <v>3018315.0851063221</v>
      </c>
      <c r="AP85" s="76">
        <f t="shared" si="77"/>
        <v>573479.86617020122</v>
      </c>
      <c r="AQ85" s="76">
        <f t="shared" si="78"/>
        <v>30756630.717233419</v>
      </c>
    </row>
    <row r="86" spans="1:43" ht="13.5" customHeight="1" x14ac:dyDescent="0.2">
      <c r="A86" s="16" t="s">
        <v>84</v>
      </c>
      <c r="B86" s="19">
        <v>3004259</v>
      </c>
      <c r="C86" s="19">
        <v>1652342</v>
      </c>
      <c r="D86" s="19">
        <v>31394507</v>
      </c>
      <c r="E86" s="19">
        <v>0</v>
      </c>
      <c r="F86" s="38">
        <v>30</v>
      </c>
      <c r="G86" s="61">
        <f t="shared" si="49"/>
        <v>2160062.2209999999</v>
      </c>
      <c r="H86" s="61">
        <f t="shared" si="79"/>
        <v>0</v>
      </c>
      <c r="I86" s="39">
        <f t="shared" si="50"/>
        <v>0</v>
      </c>
      <c r="J86" s="39">
        <f t="shared" si="51"/>
        <v>2160062.2209999999</v>
      </c>
      <c r="K86" s="39">
        <f t="shared" si="52"/>
        <v>2160062.2209999999</v>
      </c>
      <c r="L86" s="61">
        <f t="shared" si="53"/>
        <v>86402.488839999991</v>
      </c>
      <c r="M86" s="61">
        <f t="shared" si="54"/>
        <v>86402.488839999991</v>
      </c>
      <c r="N86" s="61"/>
      <c r="O86" s="61" t="b">
        <f t="shared" si="80"/>
        <v>0</v>
      </c>
      <c r="P86" s="39">
        <f t="shared" si="55"/>
        <v>172804.97767999998</v>
      </c>
      <c r="Q86" s="39">
        <f t="shared" si="56"/>
        <v>1987257.2433199999</v>
      </c>
      <c r="R86" s="61">
        <f t="shared" si="57"/>
        <v>0</v>
      </c>
      <c r="S86" s="61">
        <f t="shared" si="58"/>
        <v>259207.46651999999</v>
      </c>
      <c r="T86" s="61">
        <f t="shared" si="59"/>
        <v>22551.049587239999</v>
      </c>
      <c r="U86" s="61">
        <f t="shared" si="60"/>
        <v>90074.5946157</v>
      </c>
      <c r="V86" s="65">
        <f t="shared" si="83"/>
        <v>0</v>
      </c>
      <c r="W86" s="65">
        <f t="shared" si="84"/>
        <v>0</v>
      </c>
      <c r="X86" s="39">
        <f t="shared" si="61"/>
        <v>371833.11072294001</v>
      </c>
      <c r="Y86" s="61">
        <f t="shared" si="62"/>
        <v>179933.1830093</v>
      </c>
      <c r="Z86" s="61">
        <f t="shared" si="63"/>
        <v>90074.5946157</v>
      </c>
      <c r="AA86" s="61">
        <f t="shared" si="64"/>
        <v>179997.98487593001</v>
      </c>
      <c r="AB86" s="61">
        <f t="shared" si="65"/>
        <v>21600.622209999998</v>
      </c>
      <c r="AC86" s="39">
        <f t="shared" si="66"/>
        <v>471606.38471093</v>
      </c>
      <c r="AD86" s="39">
        <f t="shared" si="67"/>
        <v>3003501.7164338697</v>
      </c>
      <c r="AE86" s="39">
        <f t="shared" si="81"/>
        <v>3004259</v>
      </c>
      <c r="AF86" s="39">
        <f t="shared" si="68"/>
        <v>-2643747.92</v>
      </c>
      <c r="AG86" s="71">
        <v>11</v>
      </c>
      <c r="AH86" s="19">
        <f t="shared" si="82"/>
        <v>33038518.880772568</v>
      </c>
      <c r="AI86" s="76">
        <f t="shared" si="70"/>
        <v>23760684.430999998</v>
      </c>
      <c r="AJ86" s="76">
        <f t="shared" si="71"/>
        <v>4090164.2179523399</v>
      </c>
      <c r="AK86" s="76">
        <f t="shared" si="72"/>
        <v>5187670.2318202304</v>
      </c>
      <c r="AL86" s="76">
        <f t="shared" si="73"/>
        <v>240280.13731470957</v>
      </c>
      <c r="AM86" s="76">
        <f t="shared" si="74"/>
        <v>2643081.5104618054</v>
      </c>
      <c r="AN86" s="76">
        <f t="shared" si="75"/>
        <v>35681600.391234376</v>
      </c>
      <c r="AO86" s="76">
        <f t="shared" si="76"/>
        <v>3568160.0391234378</v>
      </c>
      <c r="AP86" s="76">
        <f t="shared" si="77"/>
        <v>677950.40743345325</v>
      </c>
      <c r="AQ86" s="76">
        <f t="shared" si="78"/>
        <v>36359550.798667826</v>
      </c>
    </row>
    <row r="87" spans="1:43" ht="13.5" customHeight="1" x14ac:dyDescent="0.2">
      <c r="A87" s="16" t="s">
        <v>85</v>
      </c>
      <c r="B87" s="19">
        <v>2121800</v>
      </c>
      <c r="C87" s="19">
        <v>1166990</v>
      </c>
      <c r="D87" s="19">
        <v>22172810</v>
      </c>
      <c r="E87" s="19">
        <v>0</v>
      </c>
      <c r="F87" s="38">
        <v>30</v>
      </c>
      <c r="G87" s="61">
        <f t="shared" si="49"/>
        <v>1525574.2</v>
      </c>
      <c r="H87" s="61">
        <f t="shared" si="79"/>
        <v>117172</v>
      </c>
      <c r="I87" s="39">
        <f t="shared" si="50"/>
        <v>117172</v>
      </c>
      <c r="J87" s="39">
        <f t="shared" si="51"/>
        <v>1525574.2</v>
      </c>
      <c r="K87" s="39">
        <f t="shared" si="52"/>
        <v>1642746.2</v>
      </c>
      <c r="L87" s="61">
        <f t="shared" si="53"/>
        <v>61022.968000000001</v>
      </c>
      <c r="M87" s="61">
        <f t="shared" si="54"/>
        <v>61022.968000000001</v>
      </c>
      <c r="N87" s="61"/>
      <c r="O87" s="61" t="b">
        <f t="shared" si="80"/>
        <v>0</v>
      </c>
      <c r="P87" s="39">
        <f t="shared" si="55"/>
        <v>122045.936</v>
      </c>
      <c r="Q87" s="39">
        <f t="shared" si="56"/>
        <v>1520700.264</v>
      </c>
      <c r="R87" s="61">
        <f t="shared" si="57"/>
        <v>0</v>
      </c>
      <c r="S87" s="61">
        <f t="shared" si="58"/>
        <v>183068.90399999998</v>
      </c>
      <c r="T87" s="61">
        <f t="shared" si="59"/>
        <v>15926.994647999998</v>
      </c>
      <c r="U87" s="61">
        <f t="shared" si="60"/>
        <v>63616.44414</v>
      </c>
      <c r="V87" s="65">
        <f t="shared" si="83"/>
        <v>0</v>
      </c>
      <c r="W87" s="65">
        <f t="shared" si="84"/>
        <v>0</v>
      </c>
      <c r="X87" s="39">
        <f t="shared" si="61"/>
        <v>262612.34278799995</v>
      </c>
      <c r="Y87" s="61">
        <f t="shared" si="62"/>
        <v>136840.75845999998</v>
      </c>
      <c r="Z87" s="61">
        <f t="shared" si="63"/>
        <v>63616.44414</v>
      </c>
      <c r="AA87" s="61">
        <f t="shared" si="64"/>
        <v>136890.04084599999</v>
      </c>
      <c r="AB87" s="61">
        <f t="shared" si="65"/>
        <v>16427.462</v>
      </c>
      <c r="AC87" s="39">
        <f t="shared" si="66"/>
        <v>353774.70544599998</v>
      </c>
      <c r="AD87" s="54">
        <f t="shared" si="67"/>
        <v>2259133.2482340001</v>
      </c>
      <c r="AE87" s="39">
        <f t="shared" si="81"/>
        <v>2121800</v>
      </c>
      <c r="AF87" s="39">
        <f t="shared" si="68"/>
        <v>-1867184</v>
      </c>
      <c r="AG87" s="71">
        <v>11</v>
      </c>
      <c r="AH87" s="19">
        <f t="shared" si="82"/>
        <v>24850465.730574001</v>
      </c>
      <c r="AI87" s="76">
        <f t="shared" si="70"/>
        <v>18070208.199999999</v>
      </c>
      <c r="AJ87" s="76">
        <f t="shared" si="71"/>
        <v>2888735.7706679995</v>
      </c>
      <c r="AK87" s="76">
        <f t="shared" si="72"/>
        <v>3891521.7599059995</v>
      </c>
      <c r="AL87" s="76">
        <f t="shared" si="73"/>
        <v>180730.65985872</v>
      </c>
      <c r="AM87" s="76">
        <f t="shared" si="74"/>
        <v>1988037.2584459202</v>
      </c>
      <c r="AN87" s="76">
        <f t="shared" si="75"/>
        <v>26838502.989019919</v>
      </c>
      <c r="AO87" s="76">
        <f t="shared" si="76"/>
        <v>2683850.2989019919</v>
      </c>
      <c r="AP87" s="76">
        <f t="shared" si="77"/>
        <v>509931.55679137848</v>
      </c>
      <c r="AQ87" s="76">
        <f t="shared" si="78"/>
        <v>27348434.545811299</v>
      </c>
    </row>
    <row r="88" spans="1:43" ht="13.5" customHeight="1" x14ac:dyDescent="0.2">
      <c r="A88" s="12" t="s">
        <v>86</v>
      </c>
      <c r="B88" s="13"/>
      <c r="C88" s="25"/>
      <c r="D88" s="25"/>
      <c r="E88" s="26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70"/>
      <c r="AH88" s="24"/>
      <c r="AI88" s="76"/>
      <c r="AJ88" s="76"/>
      <c r="AK88" s="76"/>
      <c r="AL88" s="76"/>
      <c r="AM88" s="76"/>
      <c r="AN88" s="76"/>
      <c r="AO88" s="76"/>
      <c r="AP88" s="76"/>
      <c r="AQ88" s="76"/>
    </row>
    <row r="89" spans="1:43" ht="13.5" customHeight="1" x14ac:dyDescent="0.2">
      <c r="A89" s="16" t="s">
        <v>71</v>
      </c>
      <c r="B89" s="19">
        <v>4984879</v>
      </c>
      <c r="C89" s="19">
        <v>2492440</v>
      </c>
      <c r="D89" s="19">
        <v>47356351</v>
      </c>
      <c r="E89" s="19">
        <v>0</v>
      </c>
      <c r="F89" s="38">
        <v>30</v>
      </c>
      <c r="G89" s="61">
        <f t="shared" si="49"/>
        <v>3584128.0009999997</v>
      </c>
      <c r="H89" s="61">
        <f t="shared" ref="H89:H98" si="85">IF(G89&lt;2000000,117172,0)</f>
        <v>0</v>
      </c>
      <c r="I89" s="39">
        <f t="shared" si="50"/>
        <v>0</v>
      </c>
      <c r="J89" s="39">
        <f t="shared" si="51"/>
        <v>3584128.0009999997</v>
      </c>
      <c r="K89" s="39">
        <f t="shared" si="52"/>
        <v>3584128.0009999997</v>
      </c>
      <c r="L89" s="61">
        <f t="shared" si="53"/>
        <v>143365.12003999998</v>
      </c>
      <c r="M89" s="61">
        <f t="shared" si="54"/>
        <v>143365.12003999998</v>
      </c>
      <c r="N89" s="61"/>
      <c r="O89" s="61" t="b">
        <f t="shared" ref="O89:O98" si="86">IF(AND(G89&gt;=($B$176*4),G89&lt;($B$176*16)),G89*$AH$164,IF(AND(G89&gt;=($B$176*16),G89&lt;=($B$176*17)),G89*$AH$165,IF(AND(G89&gt;($B$176*17),G89&lt;=
($B$176*18)),G89*$AH$166,IF(AND(G89&gt;($B$176*18),G89&gt;=($B$176*19)),G89*$AH$167,IF(AND(G89&gt;($B$176*19),G89&lt;=($B$176*20)),G89*$AH$168,IF((G89&gt;($B$176*20)),G89*$AH$169))))))</f>
        <v>0</v>
      </c>
      <c r="P89" s="39">
        <f t="shared" si="55"/>
        <v>286730.24007999996</v>
      </c>
      <c r="Q89" s="39">
        <f t="shared" si="56"/>
        <v>3297397.7609199998</v>
      </c>
      <c r="R89" s="61">
        <f t="shared" si="57"/>
        <v>0</v>
      </c>
      <c r="S89" s="61">
        <f t="shared" si="58"/>
        <v>430095.36011999997</v>
      </c>
      <c r="T89" s="61">
        <f t="shared" si="59"/>
        <v>37418.296330439996</v>
      </c>
      <c r="U89" s="61">
        <f t="shared" si="60"/>
        <v>149458.13764169998</v>
      </c>
      <c r="V89" s="65">
        <f>+IF(G89&lt;$B$179,0,G89*3%)</f>
        <v>0</v>
      </c>
      <c r="W89" s="65">
        <f>+IF(J89&lt;$B$179,0,J89*2%)</f>
        <v>0</v>
      </c>
      <c r="X89" s="39">
        <f t="shared" si="61"/>
        <v>616971.79409213993</v>
      </c>
      <c r="Y89" s="61">
        <f t="shared" si="62"/>
        <v>298557.86248329998</v>
      </c>
      <c r="Z89" s="61">
        <f t="shared" si="63"/>
        <v>149458.13764169998</v>
      </c>
      <c r="AA89" s="61">
        <f t="shared" si="64"/>
        <v>298665.38632332999</v>
      </c>
      <c r="AB89" s="61">
        <f t="shared" si="65"/>
        <v>35841.280009999995</v>
      </c>
      <c r="AC89" s="39">
        <f t="shared" si="66"/>
        <v>782522.66645833</v>
      </c>
      <c r="AD89" s="39">
        <f t="shared" si="67"/>
        <v>4983622.4615504695</v>
      </c>
      <c r="AE89" s="39">
        <f t="shared" ref="AE89:AE98" si="87">+B89</f>
        <v>4984879</v>
      </c>
      <c r="AF89" s="39">
        <f t="shared" si="68"/>
        <v>-4386693.5199999996</v>
      </c>
      <c r="AG89" s="71">
        <v>10</v>
      </c>
      <c r="AH89" s="19">
        <f t="shared" ref="AH89:AH98" si="88">+AD89*AG89</f>
        <v>49836224.615504697</v>
      </c>
      <c r="AI89" s="76">
        <f t="shared" si="70"/>
        <v>35841280.009999998</v>
      </c>
      <c r="AJ89" s="76">
        <f t="shared" si="71"/>
        <v>6169717.9409213997</v>
      </c>
      <c r="AK89" s="76">
        <f t="shared" si="72"/>
        <v>7825226.6645833002</v>
      </c>
      <c r="AL89" s="76">
        <f t="shared" si="73"/>
        <v>398689.79692403757</v>
      </c>
      <c r="AM89" s="76">
        <f t="shared" si="74"/>
        <v>3986897.9692403758</v>
      </c>
      <c r="AN89" s="76">
        <f t="shared" si="75"/>
        <v>53823122.584745072</v>
      </c>
      <c r="AO89" s="76">
        <f t="shared" si="76"/>
        <v>5382312.2584745074</v>
      </c>
      <c r="AP89" s="76">
        <f t="shared" si="77"/>
        <v>1022639.3291101564</v>
      </c>
      <c r="AQ89" s="76">
        <f t="shared" si="78"/>
        <v>54845761.913855225</v>
      </c>
    </row>
    <row r="90" spans="1:43" ht="13.5" customHeight="1" x14ac:dyDescent="0.2">
      <c r="A90" s="16" t="s">
        <v>87</v>
      </c>
      <c r="B90" s="19">
        <v>3327435</v>
      </c>
      <c r="C90" s="19">
        <v>1663718</v>
      </c>
      <c r="D90" s="19">
        <v>31610633</v>
      </c>
      <c r="E90" s="19">
        <v>0</v>
      </c>
      <c r="F90" s="38">
        <v>30</v>
      </c>
      <c r="G90" s="61">
        <f t="shared" si="49"/>
        <v>2392425.7650000001</v>
      </c>
      <c r="H90" s="61">
        <f t="shared" si="85"/>
        <v>0</v>
      </c>
      <c r="I90" s="39">
        <f t="shared" si="50"/>
        <v>0</v>
      </c>
      <c r="J90" s="39">
        <f t="shared" si="51"/>
        <v>2392425.7650000001</v>
      </c>
      <c r="K90" s="39">
        <f t="shared" si="52"/>
        <v>2392425.7650000001</v>
      </c>
      <c r="L90" s="61">
        <f t="shared" si="53"/>
        <v>95697.030600000013</v>
      </c>
      <c r="M90" s="61">
        <f t="shared" si="54"/>
        <v>95697.030600000013</v>
      </c>
      <c r="N90" s="61"/>
      <c r="O90" s="61" t="b">
        <f t="shared" si="86"/>
        <v>0</v>
      </c>
      <c r="P90" s="39">
        <f t="shared" si="55"/>
        <v>191394.06120000003</v>
      </c>
      <c r="Q90" s="39">
        <f t="shared" si="56"/>
        <v>2201031.7038000003</v>
      </c>
      <c r="R90" s="61">
        <f t="shared" si="57"/>
        <v>0</v>
      </c>
      <c r="S90" s="61">
        <f t="shared" si="58"/>
        <v>287091.09179999999</v>
      </c>
      <c r="T90" s="61">
        <f t="shared" si="59"/>
        <v>24976.924986599999</v>
      </c>
      <c r="U90" s="61">
        <f t="shared" si="60"/>
        <v>99764.154400500003</v>
      </c>
      <c r="V90" s="65">
        <f t="shared" ref="V90:V98" si="89">+IF(G90&lt;$B$179,0,G90*3%)</f>
        <v>0</v>
      </c>
      <c r="W90" s="65">
        <f t="shared" ref="W90:W98" si="90">+IF(J90&lt;$B$179,0,J90*2%)</f>
        <v>0</v>
      </c>
      <c r="X90" s="39">
        <f t="shared" si="61"/>
        <v>411832.1711871</v>
      </c>
      <c r="Y90" s="61">
        <f t="shared" si="62"/>
        <v>199289.06622450001</v>
      </c>
      <c r="Z90" s="61">
        <f t="shared" si="63"/>
        <v>99764.154400500003</v>
      </c>
      <c r="AA90" s="61">
        <f t="shared" si="64"/>
        <v>199360.83899745002</v>
      </c>
      <c r="AB90" s="61">
        <f t="shared" si="65"/>
        <v>23924.257650000003</v>
      </c>
      <c r="AC90" s="39">
        <f t="shared" si="66"/>
        <v>522338.31727245002</v>
      </c>
      <c r="AD90" s="39">
        <f t="shared" si="67"/>
        <v>3326596.25345955</v>
      </c>
      <c r="AE90" s="39">
        <f t="shared" si="87"/>
        <v>3327435</v>
      </c>
      <c r="AF90" s="39">
        <f t="shared" si="68"/>
        <v>-2928142.8</v>
      </c>
      <c r="AG90" s="71">
        <v>10</v>
      </c>
      <c r="AH90" s="19">
        <f t="shared" si="88"/>
        <v>33265962.534595501</v>
      </c>
      <c r="AI90" s="76">
        <f t="shared" si="70"/>
        <v>23924257.650000002</v>
      </c>
      <c r="AJ90" s="76">
        <f t="shared" si="71"/>
        <v>4118321.711871</v>
      </c>
      <c r="AK90" s="76">
        <f t="shared" si="72"/>
        <v>5223383.1727245003</v>
      </c>
      <c r="AL90" s="76">
        <f t="shared" si="73"/>
        <v>266127.70027676399</v>
      </c>
      <c r="AM90" s="76">
        <f t="shared" si="74"/>
        <v>2661277.0027676402</v>
      </c>
      <c r="AN90" s="76">
        <f t="shared" si="75"/>
        <v>35927239.537363142</v>
      </c>
      <c r="AO90" s="76">
        <f t="shared" si="76"/>
        <v>3592723.9537363146</v>
      </c>
      <c r="AP90" s="76">
        <f t="shared" si="77"/>
        <v>682617.55120989983</v>
      </c>
      <c r="AQ90" s="76">
        <f t="shared" si="78"/>
        <v>36609857.088573039</v>
      </c>
    </row>
    <row r="91" spans="1:43" ht="13.5" customHeight="1" x14ac:dyDescent="0.2">
      <c r="A91" s="16" t="s">
        <v>88</v>
      </c>
      <c r="B91" s="19">
        <v>3004259</v>
      </c>
      <c r="C91" s="19">
        <v>1502130</v>
      </c>
      <c r="D91" s="19">
        <v>28540461</v>
      </c>
      <c r="E91" s="19">
        <v>0</v>
      </c>
      <c r="F91" s="38">
        <v>30</v>
      </c>
      <c r="G91" s="61">
        <f t="shared" si="49"/>
        <v>2160062.2209999999</v>
      </c>
      <c r="H91" s="61">
        <f t="shared" si="85"/>
        <v>0</v>
      </c>
      <c r="I91" s="39">
        <f t="shared" si="50"/>
        <v>0</v>
      </c>
      <c r="J91" s="39">
        <f t="shared" si="51"/>
        <v>2160062.2209999999</v>
      </c>
      <c r="K91" s="39">
        <f t="shared" si="52"/>
        <v>2160062.2209999999</v>
      </c>
      <c r="L91" s="61">
        <f t="shared" si="53"/>
        <v>86402.488839999991</v>
      </c>
      <c r="M91" s="61">
        <f t="shared" si="54"/>
        <v>86402.488839999991</v>
      </c>
      <c r="N91" s="61"/>
      <c r="O91" s="61" t="b">
        <f t="shared" si="86"/>
        <v>0</v>
      </c>
      <c r="P91" s="39">
        <f t="shared" si="55"/>
        <v>172804.97767999998</v>
      </c>
      <c r="Q91" s="39">
        <f t="shared" si="56"/>
        <v>1987257.2433199999</v>
      </c>
      <c r="R91" s="61">
        <f t="shared" si="57"/>
        <v>0</v>
      </c>
      <c r="S91" s="61">
        <f t="shared" si="58"/>
        <v>259207.46651999999</v>
      </c>
      <c r="T91" s="61">
        <f t="shared" si="59"/>
        <v>22551.049587239999</v>
      </c>
      <c r="U91" s="61">
        <f t="shared" si="60"/>
        <v>90074.5946157</v>
      </c>
      <c r="V91" s="65">
        <f t="shared" si="89"/>
        <v>0</v>
      </c>
      <c r="W91" s="65">
        <f t="shared" si="90"/>
        <v>0</v>
      </c>
      <c r="X91" s="39">
        <f t="shared" si="61"/>
        <v>371833.11072294001</v>
      </c>
      <c r="Y91" s="61">
        <f t="shared" si="62"/>
        <v>179933.1830093</v>
      </c>
      <c r="Z91" s="61">
        <f t="shared" si="63"/>
        <v>90074.5946157</v>
      </c>
      <c r="AA91" s="61">
        <f t="shared" si="64"/>
        <v>179997.98487593001</v>
      </c>
      <c r="AB91" s="61">
        <f t="shared" si="65"/>
        <v>21600.622209999998</v>
      </c>
      <c r="AC91" s="39">
        <f t="shared" si="66"/>
        <v>471606.38471093</v>
      </c>
      <c r="AD91" s="39">
        <f t="shared" si="67"/>
        <v>3003501.7164338697</v>
      </c>
      <c r="AE91" s="39">
        <f t="shared" si="87"/>
        <v>3004259</v>
      </c>
      <c r="AF91" s="39">
        <f t="shared" si="68"/>
        <v>-2643747.92</v>
      </c>
      <c r="AG91" s="71">
        <v>10</v>
      </c>
      <c r="AH91" s="19">
        <f t="shared" si="88"/>
        <v>30035017.164338697</v>
      </c>
      <c r="AI91" s="76">
        <f t="shared" si="70"/>
        <v>21600622.210000001</v>
      </c>
      <c r="AJ91" s="76">
        <f t="shared" si="71"/>
        <v>3718331.1072294</v>
      </c>
      <c r="AK91" s="76">
        <f t="shared" si="72"/>
        <v>4716063.8471093001</v>
      </c>
      <c r="AL91" s="76">
        <f t="shared" si="73"/>
        <v>240280.13731470957</v>
      </c>
      <c r="AM91" s="76">
        <f t="shared" si="74"/>
        <v>2402801.373147096</v>
      </c>
      <c r="AN91" s="76">
        <f t="shared" si="75"/>
        <v>32437818.537485793</v>
      </c>
      <c r="AO91" s="76">
        <f t="shared" si="76"/>
        <v>3243781.8537485795</v>
      </c>
      <c r="AP91" s="76">
        <f t="shared" si="77"/>
        <v>616318.55221223016</v>
      </c>
      <c r="AQ91" s="76">
        <f t="shared" si="78"/>
        <v>33054137.089698024</v>
      </c>
    </row>
    <row r="92" spans="1:43" ht="13.5" customHeight="1" x14ac:dyDescent="0.2">
      <c r="A92" s="16" t="s">
        <v>89</v>
      </c>
      <c r="B92" s="19">
        <v>3004259</v>
      </c>
      <c r="C92" s="19">
        <v>1502130</v>
      </c>
      <c r="D92" s="19">
        <v>28540461</v>
      </c>
      <c r="E92" s="19">
        <v>0</v>
      </c>
      <c r="F92" s="38">
        <v>30</v>
      </c>
      <c r="G92" s="61">
        <f t="shared" si="49"/>
        <v>2160062.2209999999</v>
      </c>
      <c r="H92" s="61">
        <f t="shared" si="85"/>
        <v>0</v>
      </c>
      <c r="I92" s="39">
        <f t="shared" si="50"/>
        <v>0</v>
      </c>
      <c r="J92" s="39">
        <f t="shared" si="51"/>
        <v>2160062.2209999999</v>
      </c>
      <c r="K92" s="39">
        <f t="shared" si="52"/>
        <v>2160062.2209999999</v>
      </c>
      <c r="L92" s="61">
        <f t="shared" si="53"/>
        <v>86402.488839999991</v>
      </c>
      <c r="M92" s="61">
        <f t="shared" si="54"/>
        <v>86402.488839999991</v>
      </c>
      <c r="N92" s="61"/>
      <c r="O92" s="61" t="b">
        <f t="shared" si="86"/>
        <v>0</v>
      </c>
      <c r="P92" s="39">
        <f t="shared" si="55"/>
        <v>172804.97767999998</v>
      </c>
      <c r="Q92" s="39">
        <f t="shared" si="56"/>
        <v>1987257.2433199999</v>
      </c>
      <c r="R92" s="61">
        <f t="shared" si="57"/>
        <v>0</v>
      </c>
      <c r="S92" s="61">
        <f t="shared" si="58"/>
        <v>259207.46651999999</v>
      </c>
      <c r="T92" s="61">
        <f t="shared" si="59"/>
        <v>22551.049587239999</v>
      </c>
      <c r="U92" s="61">
        <f t="shared" si="60"/>
        <v>90074.5946157</v>
      </c>
      <c r="V92" s="65">
        <f t="shared" si="89"/>
        <v>0</v>
      </c>
      <c r="W92" s="65">
        <f t="shared" si="90"/>
        <v>0</v>
      </c>
      <c r="X92" s="39">
        <f t="shared" si="61"/>
        <v>371833.11072294001</v>
      </c>
      <c r="Y92" s="61">
        <f t="shared" si="62"/>
        <v>179933.1830093</v>
      </c>
      <c r="Z92" s="61">
        <f t="shared" si="63"/>
        <v>90074.5946157</v>
      </c>
      <c r="AA92" s="61">
        <f t="shared" si="64"/>
        <v>179997.98487593001</v>
      </c>
      <c r="AB92" s="61">
        <f t="shared" si="65"/>
        <v>21600.622209999998</v>
      </c>
      <c r="AC92" s="39">
        <f t="shared" si="66"/>
        <v>471606.38471093</v>
      </c>
      <c r="AD92" s="39">
        <f t="shared" si="67"/>
        <v>3003501.7164338697</v>
      </c>
      <c r="AE92" s="39">
        <f t="shared" si="87"/>
        <v>3004259</v>
      </c>
      <c r="AF92" s="39">
        <f t="shared" si="68"/>
        <v>-2643747.92</v>
      </c>
      <c r="AG92" s="71">
        <v>10</v>
      </c>
      <c r="AH92" s="19">
        <f t="shared" si="88"/>
        <v>30035017.164338697</v>
      </c>
      <c r="AI92" s="76">
        <f t="shared" si="70"/>
        <v>21600622.210000001</v>
      </c>
      <c r="AJ92" s="76">
        <f t="shared" si="71"/>
        <v>3718331.1072294</v>
      </c>
      <c r="AK92" s="76">
        <f t="shared" si="72"/>
        <v>4716063.8471093001</v>
      </c>
      <c r="AL92" s="76">
        <f t="shared" si="73"/>
        <v>240280.13731470957</v>
      </c>
      <c r="AM92" s="76">
        <f t="shared" si="74"/>
        <v>2402801.373147096</v>
      </c>
      <c r="AN92" s="76">
        <f t="shared" si="75"/>
        <v>32437818.537485793</v>
      </c>
      <c r="AO92" s="76">
        <f t="shared" si="76"/>
        <v>3243781.8537485795</v>
      </c>
      <c r="AP92" s="76">
        <f t="shared" si="77"/>
        <v>616318.55221223016</v>
      </c>
      <c r="AQ92" s="76">
        <f t="shared" si="78"/>
        <v>33054137.089698024</v>
      </c>
    </row>
    <row r="93" spans="1:43" ht="13.5" customHeight="1" x14ac:dyDescent="0.2">
      <c r="A93" s="16" t="s">
        <v>90</v>
      </c>
      <c r="B93" s="19">
        <v>2227958</v>
      </c>
      <c r="C93" s="19">
        <v>1113979</v>
      </c>
      <c r="D93" s="19">
        <v>21165601</v>
      </c>
      <c r="E93" s="19">
        <v>0</v>
      </c>
      <c r="F93" s="38">
        <v>30</v>
      </c>
      <c r="G93" s="61">
        <f t="shared" si="49"/>
        <v>1601901.8019999999</v>
      </c>
      <c r="H93" s="61">
        <f t="shared" si="85"/>
        <v>117172</v>
      </c>
      <c r="I93" s="39">
        <f t="shared" si="50"/>
        <v>117172</v>
      </c>
      <c r="J93" s="39">
        <f t="shared" si="51"/>
        <v>1601901.8019999999</v>
      </c>
      <c r="K93" s="39">
        <f t="shared" si="52"/>
        <v>1719073.8019999999</v>
      </c>
      <c r="L93" s="61">
        <f t="shared" si="53"/>
        <v>64076.072079999998</v>
      </c>
      <c r="M93" s="61">
        <f t="shared" si="54"/>
        <v>64076.072079999998</v>
      </c>
      <c r="N93" s="61"/>
      <c r="O93" s="61" t="b">
        <f t="shared" si="86"/>
        <v>0</v>
      </c>
      <c r="P93" s="39">
        <f t="shared" si="55"/>
        <v>128152.14416</v>
      </c>
      <c r="Q93" s="39">
        <f t="shared" si="56"/>
        <v>1590921.65784</v>
      </c>
      <c r="R93" s="61">
        <f t="shared" si="57"/>
        <v>0</v>
      </c>
      <c r="S93" s="61">
        <f t="shared" si="58"/>
        <v>192228.21623999998</v>
      </c>
      <c r="T93" s="61">
        <f t="shared" si="59"/>
        <v>16723.854812879999</v>
      </c>
      <c r="U93" s="61">
        <f t="shared" si="60"/>
        <v>66799.305143399994</v>
      </c>
      <c r="V93" s="65">
        <f t="shared" si="89"/>
        <v>0</v>
      </c>
      <c r="W93" s="65">
        <f t="shared" si="90"/>
        <v>0</v>
      </c>
      <c r="X93" s="39">
        <f t="shared" si="61"/>
        <v>275751.37619627995</v>
      </c>
      <c r="Y93" s="61">
        <f t="shared" si="62"/>
        <v>143198.84770660001</v>
      </c>
      <c r="Z93" s="61">
        <f t="shared" si="63"/>
        <v>66799.305143399994</v>
      </c>
      <c r="AA93" s="61">
        <f t="shared" si="64"/>
        <v>143250.41992066</v>
      </c>
      <c r="AB93" s="61">
        <f t="shared" si="65"/>
        <v>17190.738020000001</v>
      </c>
      <c r="AC93" s="39">
        <f t="shared" si="66"/>
        <v>370439.31079066003</v>
      </c>
      <c r="AD93" s="54">
        <f t="shared" si="67"/>
        <v>2365264.4889869401</v>
      </c>
      <c r="AE93" s="39">
        <f t="shared" si="87"/>
        <v>2227958</v>
      </c>
      <c r="AF93" s="39">
        <f t="shared" si="68"/>
        <v>-1960603.04</v>
      </c>
      <c r="AG93" s="71">
        <v>10</v>
      </c>
      <c r="AH93" s="19">
        <f t="shared" si="88"/>
        <v>23652644.889869399</v>
      </c>
      <c r="AI93" s="76">
        <f t="shared" si="70"/>
        <v>17190738.02</v>
      </c>
      <c r="AJ93" s="76">
        <f t="shared" si="71"/>
        <v>2757513.7619627994</v>
      </c>
      <c r="AK93" s="76">
        <f t="shared" si="72"/>
        <v>3704393.1079066005</v>
      </c>
      <c r="AL93" s="76">
        <f t="shared" si="73"/>
        <v>189221.15911895523</v>
      </c>
      <c r="AM93" s="76">
        <f t="shared" si="74"/>
        <v>1892211.5911895521</v>
      </c>
      <c r="AN93" s="76">
        <f t="shared" si="75"/>
        <v>25544856.481058951</v>
      </c>
      <c r="AO93" s="76">
        <f t="shared" si="76"/>
        <v>2554485.6481058951</v>
      </c>
      <c r="AP93" s="76">
        <f t="shared" si="77"/>
        <v>485352.27314012009</v>
      </c>
      <c r="AQ93" s="76">
        <f t="shared" si="78"/>
        <v>26030208.754199073</v>
      </c>
    </row>
    <row r="94" spans="1:43" ht="13.5" customHeight="1" x14ac:dyDescent="0.2">
      <c r="A94" s="16" t="s">
        <v>91</v>
      </c>
      <c r="B94" s="19">
        <v>3151425</v>
      </c>
      <c r="C94" s="19">
        <v>1575713</v>
      </c>
      <c r="D94" s="19">
        <v>29938538</v>
      </c>
      <c r="E94" s="19">
        <v>0</v>
      </c>
      <c r="F94" s="38">
        <v>30</v>
      </c>
      <c r="G94" s="61">
        <f t="shared" si="49"/>
        <v>2265874.5749999997</v>
      </c>
      <c r="H94" s="61">
        <f t="shared" si="85"/>
        <v>0</v>
      </c>
      <c r="I94" s="39">
        <f t="shared" si="50"/>
        <v>0</v>
      </c>
      <c r="J94" s="39">
        <f t="shared" si="51"/>
        <v>2265874.5749999997</v>
      </c>
      <c r="K94" s="39">
        <f t="shared" si="52"/>
        <v>2265874.5749999997</v>
      </c>
      <c r="L94" s="61">
        <f t="shared" si="53"/>
        <v>90634.982999999993</v>
      </c>
      <c r="M94" s="61">
        <f t="shared" si="54"/>
        <v>90634.982999999993</v>
      </c>
      <c r="N94" s="61"/>
      <c r="O94" s="61" t="b">
        <f t="shared" si="86"/>
        <v>0</v>
      </c>
      <c r="P94" s="39">
        <f t="shared" si="55"/>
        <v>181269.96599999999</v>
      </c>
      <c r="Q94" s="39">
        <f t="shared" si="56"/>
        <v>2084604.6089999997</v>
      </c>
      <c r="R94" s="61">
        <f t="shared" si="57"/>
        <v>0</v>
      </c>
      <c r="S94" s="61">
        <f t="shared" si="58"/>
        <v>271904.94899999996</v>
      </c>
      <c r="T94" s="61">
        <f t="shared" si="59"/>
        <v>23655.730562999997</v>
      </c>
      <c r="U94" s="61">
        <f t="shared" si="60"/>
        <v>94486.969777499995</v>
      </c>
      <c r="V94" s="65">
        <f t="shared" si="89"/>
        <v>0</v>
      </c>
      <c r="W94" s="65">
        <f t="shared" si="90"/>
        <v>0</v>
      </c>
      <c r="X94" s="39">
        <f t="shared" si="61"/>
        <v>390047.64934050001</v>
      </c>
      <c r="Y94" s="61">
        <f t="shared" si="62"/>
        <v>188747.35209749997</v>
      </c>
      <c r="Z94" s="61">
        <f t="shared" si="63"/>
        <v>94486.969777499995</v>
      </c>
      <c r="AA94" s="61">
        <f t="shared" si="64"/>
        <v>188815.32833474997</v>
      </c>
      <c r="AB94" s="61">
        <f t="shared" si="65"/>
        <v>22658.745749999998</v>
      </c>
      <c r="AC94" s="39">
        <f t="shared" si="66"/>
        <v>494708.39595974993</v>
      </c>
      <c r="AD94" s="39">
        <f t="shared" si="67"/>
        <v>3150630.6203002497</v>
      </c>
      <c r="AE94" s="39">
        <f t="shared" si="87"/>
        <v>3151425</v>
      </c>
      <c r="AF94" s="39">
        <f t="shared" si="68"/>
        <v>-2773254</v>
      </c>
      <c r="AG94" s="71">
        <v>10</v>
      </c>
      <c r="AH94" s="19">
        <f t="shared" si="88"/>
        <v>31506306.203002498</v>
      </c>
      <c r="AI94" s="76">
        <f t="shared" si="70"/>
        <v>22658745.749999996</v>
      </c>
      <c r="AJ94" s="76">
        <f t="shared" si="71"/>
        <v>3900476.4934050003</v>
      </c>
      <c r="AK94" s="76">
        <f t="shared" si="72"/>
        <v>4947083.9595974991</v>
      </c>
      <c r="AL94" s="76">
        <f t="shared" si="73"/>
        <v>252050.44962401997</v>
      </c>
      <c r="AM94" s="76">
        <f t="shared" si="74"/>
        <v>2520504.4962402</v>
      </c>
      <c r="AN94" s="76">
        <f t="shared" si="75"/>
        <v>34026810.699242696</v>
      </c>
      <c r="AO94" s="76">
        <f t="shared" si="76"/>
        <v>3402681.0699242698</v>
      </c>
      <c r="AP94" s="76">
        <f t="shared" si="77"/>
        <v>646509.4032856113</v>
      </c>
      <c r="AQ94" s="76">
        <f t="shared" si="78"/>
        <v>34673320.102528304</v>
      </c>
    </row>
    <row r="95" spans="1:43" ht="13.5" customHeight="1" x14ac:dyDescent="0.2">
      <c r="A95" s="16" t="s">
        <v>82</v>
      </c>
      <c r="B95" s="19">
        <v>3965621</v>
      </c>
      <c r="C95" s="19">
        <v>1982811</v>
      </c>
      <c r="D95" s="19">
        <v>37673400</v>
      </c>
      <c r="E95" s="19">
        <v>0</v>
      </c>
      <c r="F95" s="38">
        <v>30</v>
      </c>
      <c r="G95" s="61">
        <f t="shared" si="49"/>
        <v>2851281.4989999998</v>
      </c>
      <c r="H95" s="61">
        <f t="shared" si="85"/>
        <v>0</v>
      </c>
      <c r="I95" s="39">
        <f t="shared" si="50"/>
        <v>0</v>
      </c>
      <c r="J95" s="39">
        <f t="shared" si="51"/>
        <v>2851281.4989999998</v>
      </c>
      <c r="K95" s="39">
        <f t="shared" si="52"/>
        <v>2851281.4989999998</v>
      </c>
      <c r="L95" s="61">
        <f t="shared" si="53"/>
        <v>114051.25996</v>
      </c>
      <c r="M95" s="61">
        <f t="shared" si="54"/>
        <v>114051.25996</v>
      </c>
      <c r="N95" s="61"/>
      <c r="O95" s="61" t="b">
        <f t="shared" si="86"/>
        <v>0</v>
      </c>
      <c r="P95" s="39">
        <f t="shared" si="55"/>
        <v>228102.51991999999</v>
      </c>
      <c r="Q95" s="39">
        <f t="shared" si="56"/>
        <v>2623178.97908</v>
      </c>
      <c r="R95" s="61">
        <f t="shared" si="57"/>
        <v>0</v>
      </c>
      <c r="S95" s="61">
        <f t="shared" si="58"/>
        <v>342153.77987999999</v>
      </c>
      <c r="T95" s="61">
        <f t="shared" si="59"/>
        <v>29767.378849559998</v>
      </c>
      <c r="U95" s="61">
        <f t="shared" si="60"/>
        <v>118898.43850829999</v>
      </c>
      <c r="V95" s="65">
        <f t="shared" si="89"/>
        <v>0</v>
      </c>
      <c r="W95" s="65">
        <f t="shared" si="90"/>
        <v>0</v>
      </c>
      <c r="X95" s="39">
        <f t="shared" si="61"/>
        <v>490819.59723785997</v>
      </c>
      <c r="Y95" s="61">
        <f t="shared" si="62"/>
        <v>237511.74886669999</v>
      </c>
      <c r="Z95" s="61">
        <f t="shared" si="63"/>
        <v>118898.43850829999</v>
      </c>
      <c r="AA95" s="61">
        <f t="shared" si="64"/>
        <v>237597.28731166999</v>
      </c>
      <c r="AB95" s="61">
        <f t="shared" si="65"/>
        <v>28512.814989999999</v>
      </c>
      <c r="AC95" s="39">
        <f t="shared" si="66"/>
        <v>622520.28967666999</v>
      </c>
      <c r="AD95" s="39">
        <f t="shared" si="67"/>
        <v>3964621.3859145297</v>
      </c>
      <c r="AE95" s="39">
        <f t="shared" si="87"/>
        <v>3965621</v>
      </c>
      <c r="AF95" s="39">
        <f t="shared" si="68"/>
        <v>-3489746.48</v>
      </c>
      <c r="AG95" s="71">
        <v>10</v>
      </c>
      <c r="AH95" s="19">
        <f t="shared" si="88"/>
        <v>39646213.859145299</v>
      </c>
      <c r="AI95" s="76">
        <f t="shared" si="70"/>
        <v>28512814.989999998</v>
      </c>
      <c r="AJ95" s="76">
        <f t="shared" si="71"/>
        <v>4908195.9723785995</v>
      </c>
      <c r="AK95" s="76">
        <f t="shared" si="72"/>
        <v>6225202.8967666999</v>
      </c>
      <c r="AL95" s="76">
        <f t="shared" si="73"/>
        <v>317169.71087316237</v>
      </c>
      <c r="AM95" s="76">
        <f t="shared" si="74"/>
        <v>3171697.1087316237</v>
      </c>
      <c r="AN95" s="76">
        <f t="shared" si="75"/>
        <v>42817910.967876926</v>
      </c>
      <c r="AO95" s="76">
        <f t="shared" si="76"/>
        <v>4281791.096787693</v>
      </c>
      <c r="AP95" s="76">
        <f t="shared" si="77"/>
        <v>813540.30838966172</v>
      </c>
      <c r="AQ95" s="76">
        <f t="shared" si="78"/>
        <v>43631451.27626659</v>
      </c>
    </row>
    <row r="96" spans="1:43" ht="13.5" customHeight="1" x14ac:dyDescent="0.2">
      <c r="A96" s="16" t="s">
        <v>56</v>
      </c>
      <c r="B96" s="19">
        <v>2403407</v>
      </c>
      <c r="C96" s="19">
        <v>1201704</v>
      </c>
      <c r="D96" s="19">
        <v>22832367</v>
      </c>
      <c r="E96" s="19">
        <v>0</v>
      </c>
      <c r="F96" s="38">
        <v>30</v>
      </c>
      <c r="G96" s="61">
        <f t="shared" si="49"/>
        <v>1728049.6329999999</v>
      </c>
      <c r="H96" s="61">
        <f t="shared" si="85"/>
        <v>117172</v>
      </c>
      <c r="I96" s="39">
        <f t="shared" si="50"/>
        <v>117172</v>
      </c>
      <c r="J96" s="39">
        <f t="shared" si="51"/>
        <v>1728049.6329999999</v>
      </c>
      <c r="K96" s="39">
        <f t="shared" si="52"/>
        <v>1845221.6329999999</v>
      </c>
      <c r="L96" s="61">
        <f t="shared" si="53"/>
        <v>69121.985319999992</v>
      </c>
      <c r="M96" s="61">
        <f t="shared" si="54"/>
        <v>69121.985319999992</v>
      </c>
      <c r="N96" s="61"/>
      <c r="O96" s="61" t="b">
        <f t="shared" si="86"/>
        <v>0</v>
      </c>
      <c r="P96" s="39">
        <f t="shared" si="55"/>
        <v>138243.97063999998</v>
      </c>
      <c r="Q96" s="39">
        <f t="shared" si="56"/>
        <v>1706977.66236</v>
      </c>
      <c r="R96" s="61">
        <f t="shared" si="57"/>
        <v>0</v>
      </c>
      <c r="S96" s="61">
        <f t="shared" si="58"/>
        <v>207365.95595999999</v>
      </c>
      <c r="T96" s="61">
        <f t="shared" si="59"/>
        <v>18040.83816852</v>
      </c>
      <c r="U96" s="61">
        <f t="shared" si="60"/>
        <v>72059.669696099998</v>
      </c>
      <c r="V96" s="65">
        <f t="shared" si="89"/>
        <v>0</v>
      </c>
      <c r="W96" s="65">
        <f t="shared" si="90"/>
        <v>0</v>
      </c>
      <c r="X96" s="39">
        <f t="shared" si="61"/>
        <v>297466.46382462</v>
      </c>
      <c r="Y96" s="61">
        <f t="shared" si="62"/>
        <v>153706.96202889999</v>
      </c>
      <c r="Z96" s="61">
        <f t="shared" si="63"/>
        <v>72059.669696099998</v>
      </c>
      <c r="AA96" s="61">
        <f t="shared" si="64"/>
        <v>153762.31867789</v>
      </c>
      <c r="AB96" s="61">
        <f t="shared" si="65"/>
        <v>18452.216329999999</v>
      </c>
      <c r="AC96" s="39">
        <f t="shared" si="66"/>
        <v>397981.16673289001</v>
      </c>
      <c r="AD96" s="54">
        <f t="shared" si="67"/>
        <v>2540669.26355751</v>
      </c>
      <c r="AE96" s="39">
        <f t="shared" si="87"/>
        <v>2403407</v>
      </c>
      <c r="AF96" s="39">
        <f t="shared" si="68"/>
        <v>-2114998.16</v>
      </c>
      <c r="AG96" s="71">
        <v>10</v>
      </c>
      <c r="AH96" s="19">
        <f t="shared" si="88"/>
        <v>25406692.635575101</v>
      </c>
      <c r="AI96" s="76">
        <f t="shared" si="70"/>
        <v>18452216.329999998</v>
      </c>
      <c r="AJ96" s="76">
        <f t="shared" si="71"/>
        <v>2974664.6382462</v>
      </c>
      <c r="AK96" s="76">
        <f t="shared" si="72"/>
        <v>3979811.6673289002</v>
      </c>
      <c r="AL96" s="76">
        <f t="shared" si="73"/>
        <v>203253.54108460082</v>
      </c>
      <c r="AM96" s="76">
        <f t="shared" si="74"/>
        <v>2032535.4108460082</v>
      </c>
      <c r="AN96" s="76">
        <f t="shared" si="75"/>
        <v>27439228.046421111</v>
      </c>
      <c r="AO96" s="76">
        <f t="shared" si="76"/>
        <v>2743922.8046421111</v>
      </c>
      <c r="AP96" s="76">
        <f t="shared" si="77"/>
        <v>521345.33288200112</v>
      </c>
      <c r="AQ96" s="76">
        <f t="shared" si="78"/>
        <v>27960573.379303113</v>
      </c>
    </row>
    <row r="97" spans="1:43" ht="13.5" customHeight="1" x14ac:dyDescent="0.2">
      <c r="A97" s="16" t="s">
        <v>59</v>
      </c>
      <c r="B97" s="19">
        <v>3004259</v>
      </c>
      <c r="C97" s="19">
        <v>1502130</v>
      </c>
      <c r="D97" s="19">
        <v>28540461</v>
      </c>
      <c r="E97" s="19">
        <v>0</v>
      </c>
      <c r="F97" s="38">
        <v>30</v>
      </c>
      <c r="G97" s="61">
        <f t="shared" si="49"/>
        <v>2160062.2209999999</v>
      </c>
      <c r="H97" s="61">
        <f t="shared" si="85"/>
        <v>0</v>
      </c>
      <c r="I97" s="39">
        <f t="shared" si="50"/>
        <v>0</v>
      </c>
      <c r="J97" s="39">
        <f t="shared" si="51"/>
        <v>2160062.2209999999</v>
      </c>
      <c r="K97" s="39">
        <f t="shared" si="52"/>
        <v>2160062.2209999999</v>
      </c>
      <c r="L97" s="61">
        <f t="shared" si="53"/>
        <v>86402.488839999991</v>
      </c>
      <c r="M97" s="61">
        <f t="shared" si="54"/>
        <v>86402.488839999991</v>
      </c>
      <c r="N97" s="61"/>
      <c r="O97" s="61" t="b">
        <f t="shared" si="86"/>
        <v>0</v>
      </c>
      <c r="P97" s="39">
        <f t="shared" si="55"/>
        <v>172804.97767999998</v>
      </c>
      <c r="Q97" s="39">
        <f t="shared" si="56"/>
        <v>1987257.2433199999</v>
      </c>
      <c r="R97" s="61">
        <f t="shared" si="57"/>
        <v>0</v>
      </c>
      <c r="S97" s="61">
        <f t="shared" si="58"/>
        <v>259207.46651999999</v>
      </c>
      <c r="T97" s="61">
        <f t="shared" si="59"/>
        <v>22551.049587239999</v>
      </c>
      <c r="U97" s="61">
        <f t="shared" si="60"/>
        <v>90074.5946157</v>
      </c>
      <c r="V97" s="65">
        <f t="shared" si="89"/>
        <v>0</v>
      </c>
      <c r="W97" s="65">
        <f t="shared" si="90"/>
        <v>0</v>
      </c>
      <c r="X97" s="39">
        <f t="shared" si="61"/>
        <v>371833.11072294001</v>
      </c>
      <c r="Y97" s="61">
        <f t="shared" si="62"/>
        <v>179933.1830093</v>
      </c>
      <c r="Z97" s="61">
        <f t="shared" si="63"/>
        <v>90074.5946157</v>
      </c>
      <c r="AA97" s="61">
        <f t="shared" si="64"/>
        <v>179997.98487593001</v>
      </c>
      <c r="AB97" s="61">
        <f t="shared" si="65"/>
        <v>21600.622209999998</v>
      </c>
      <c r="AC97" s="39">
        <f t="shared" si="66"/>
        <v>471606.38471093</v>
      </c>
      <c r="AD97" s="39">
        <f t="shared" si="67"/>
        <v>3003501.7164338697</v>
      </c>
      <c r="AE97" s="39">
        <f t="shared" si="87"/>
        <v>3004259</v>
      </c>
      <c r="AF97" s="39">
        <f t="shared" si="68"/>
        <v>-2643747.92</v>
      </c>
      <c r="AG97" s="71">
        <v>10</v>
      </c>
      <c r="AH97" s="19">
        <f t="shared" si="88"/>
        <v>30035017.164338697</v>
      </c>
      <c r="AI97" s="76">
        <f t="shared" si="70"/>
        <v>21600622.210000001</v>
      </c>
      <c r="AJ97" s="76">
        <f t="shared" si="71"/>
        <v>3718331.1072294</v>
      </c>
      <c r="AK97" s="76">
        <f t="shared" si="72"/>
        <v>4716063.8471093001</v>
      </c>
      <c r="AL97" s="76">
        <f t="shared" si="73"/>
        <v>240280.13731470957</v>
      </c>
      <c r="AM97" s="76">
        <f t="shared" si="74"/>
        <v>2402801.373147096</v>
      </c>
      <c r="AN97" s="76">
        <f t="shared" si="75"/>
        <v>32437818.537485793</v>
      </c>
      <c r="AO97" s="76">
        <f t="shared" si="76"/>
        <v>3243781.8537485795</v>
      </c>
      <c r="AP97" s="76">
        <f t="shared" si="77"/>
        <v>616318.55221223016</v>
      </c>
      <c r="AQ97" s="76">
        <f t="shared" si="78"/>
        <v>33054137.089698024</v>
      </c>
    </row>
    <row r="98" spans="1:43" ht="13.5" customHeight="1" x14ac:dyDescent="0.2">
      <c r="A98" s="16" t="s">
        <v>92</v>
      </c>
      <c r="B98" s="19">
        <v>2121800</v>
      </c>
      <c r="C98" s="19">
        <v>1060900</v>
      </c>
      <c r="D98" s="19">
        <v>20157100</v>
      </c>
      <c r="E98" s="19">
        <v>0</v>
      </c>
      <c r="F98" s="38">
        <v>30</v>
      </c>
      <c r="G98" s="61">
        <f t="shared" si="49"/>
        <v>1525574.2</v>
      </c>
      <c r="H98" s="61">
        <f t="shared" si="85"/>
        <v>117172</v>
      </c>
      <c r="I98" s="39">
        <f t="shared" si="50"/>
        <v>117172</v>
      </c>
      <c r="J98" s="39">
        <f t="shared" si="51"/>
        <v>1525574.2</v>
      </c>
      <c r="K98" s="39">
        <f t="shared" si="52"/>
        <v>1642746.2</v>
      </c>
      <c r="L98" s="61">
        <f t="shared" si="53"/>
        <v>61022.968000000001</v>
      </c>
      <c r="M98" s="61">
        <f t="shared" si="54"/>
        <v>61022.968000000001</v>
      </c>
      <c r="N98" s="61"/>
      <c r="O98" s="61" t="b">
        <f t="shared" si="86"/>
        <v>0</v>
      </c>
      <c r="P98" s="39">
        <f t="shared" si="55"/>
        <v>122045.936</v>
      </c>
      <c r="Q98" s="39">
        <f t="shared" si="56"/>
        <v>1520700.264</v>
      </c>
      <c r="R98" s="61">
        <f t="shared" si="57"/>
        <v>0</v>
      </c>
      <c r="S98" s="61">
        <f t="shared" si="58"/>
        <v>183068.90399999998</v>
      </c>
      <c r="T98" s="61">
        <f t="shared" si="59"/>
        <v>15926.994647999998</v>
      </c>
      <c r="U98" s="61">
        <f t="shared" si="60"/>
        <v>63616.44414</v>
      </c>
      <c r="V98" s="65">
        <f t="shared" si="89"/>
        <v>0</v>
      </c>
      <c r="W98" s="65">
        <f t="shared" si="90"/>
        <v>0</v>
      </c>
      <c r="X98" s="39">
        <f t="shared" si="61"/>
        <v>262612.34278799995</v>
      </c>
      <c r="Y98" s="61">
        <f t="shared" si="62"/>
        <v>136840.75845999998</v>
      </c>
      <c r="Z98" s="61">
        <f t="shared" si="63"/>
        <v>63616.44414</v>
      </c>
      <c r="AA98" s="61">
        <f t="shared" si="64"/>
        <v>136890.04084599999</v>
      </c>
      <c r="AB98" s="61">
        <f t="shared" si="65"/>
        <v>16427.462</v>
      </c>
      <c r="AC98" s="39">
        <f t="shared" si="66"/>
        <v>353774.70544599998</v>
      </c>
      <c r="AD98" s="54">
        <f t="shared" si="67"/>
        <v>2259133.2482340001</v>
      </c>
      <c r="AE98" s="39">
        <f t="shared" si="87"/>
        <v>2121800</v>
      </c>
      <c r="AF98" s="39">
        <f t="shared" si="68"/>
        <v>-1867184</v>
      </c>
      <c r="AG98" s="71">
        <v>10</v>
      </c>
      <c r="AH98" s="19">
        <f t="shared" si="88"/>
        <v>22591332.482340001</v>
      </c>
      <c r="AI98" s="76">
        <f t="shared" si="70"/>
        <v>16427462</v>
      </c>
      <c r="AJ98" s="76">
        <f t="shared" si="71"/>
        <v>2626123.4278799994</v>
      </c>
      <c r="AK98" s="76">
        <f t="shared" si="72"/>
        <v>3537747.0544599998</v>
      </c>
      <c r="AL98" s="76">
        <f t="shared" si="73"/>
        <v>180730.65985872</v>
      </c>
      <c r="AM98" s="76">
        <f t="shared" si="74"/>
        <v>1807306.5985872</v>
      </c>
      <c r="AN98" s="76">
        <f t="shared" si="75"/>
        <v>24398639.080927201</v>
      </c>
      <c r="AO98" s="76">
        <f t="shared" si="76"/>
        <v>2439863.90809272</v>
      </c>
      <c r="AP98" s="76">
        <f t="shared" si="77"/>
        <v>463574.14253761678</v>
      </c>
      <c r="AQ98" s="76">
        <f t="shared" si="78"/>
        <v>24862213.223464817</v>
      </c>
    </row>
    <row r="99" spans="1:43" ht="13.5" customHeight="1" x14ac:dyDescent="0.2">
      <c r="A99" s="12" t="s">
        <v>93</v>
      </c>
      <c r="B99" s="34"/>
      <c r="C99" s="29"/>
      <c r="D99" s="29"/>
      <c r="E99" s="35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70"/>
      <c r="AH99" s="21"/>
      <c r="AI99" s="76"/>
      <c r="AJ99" s="76"/>
      <c r="AK99" s="76"/>
      <c r="AL99" s="76"/>
      <c r="AM99" s="76"/>
      <c r="AN99" s="76"/>
      <c r="AO99" s="76"/>
      <c r="AP99" s="76"/>
      <c r="AQ99" s="76"/>
    </row>
    <row r="100" spans="1:43" ht="13.5" customHeight="1" x14ac:dyDescent="0.2">
      <c r="A100" s="16" t="s">
        <v>94</v>
      </c>
      <c r="B100" s="19">
        <v>6365400</v>
      </c>
      <c r="C100" s="19">
        <v>3500970</v>
      </c>
      <c r="D100" s="19">
        <v>66518430</v>
      </c>
      <c r="E100" s="19">
        <v>0</v>
      </c>
      <c r="F100" s="38">
        <v>30</v>
      </c>
      <c r="G100" s="61">
        <f t="shared" si="49"/>
        <v>4576722.5999999996</v>
      </c>
      <c r="H100" s="61">
        <f>IF(G100&lt;2000000,117172,0)</f>
        <v>0</v>
      </c>
      <c r="I100" s="39">
        <f t="shared" si="50"/>
        <v>0</v>
      </c>
      <c r="J100" s="39">
        <f t="shared" si="51"/>
        <v>4576722.5999999996</v>
      </c>
      <c r="K100" s="39">
        <f t="shared" si="52"/>
        <v>4576722.5999999996</v>
      </c>
      <c r="L100" s="61">
        <f t="shared" si="53"/>
        <v>183068.90399999998</v>
      </c>
      <c r="M100" s="61">
        <f t="shared" si="54"/>
        <v>183068.90399999998</v>
      </c>
      <c r="N100" s="61"/>
      <c r="O100" s="61">
        <f>IF(AND(G100&gt;=($B$176*4),G100&lt;($B$176*16)),G100*$AH$164,IF(AND(G100&gt;=($B$176*16),G100&lt;=($B$176*17)),G100*$AH$165,IF(AND(G100&gt;($B$176*17),G100&lt;=
($B$176*18)),G100*$AH$166,IF(AND(G100&gt;($B$176*18),G100&gt;=($B$176*19)),G100*$AH$167,IF(AND(G100&gt;($B$176*19),G100&lt;=($B$176*20)),G100*$AH$168,IF((G100&gt;($B$176*20)),G100*$AH$169))))))</f>
        <v>45767.225999999995</v>
      </c>
      <c r="P100" s="39">
        <f t="shared" si="55"/>
        <v>411905.03399999999</v>
      </c>
      <c r="Q100" s="39">
        <f t="shared" si="56"/>
        <v>4164817.5659999996</v>
      </c>
      <c r="R100" s="61">
        <f t="shared" si="57"/>
        <v>0</v>
      </c>
      <c r="S100" s="61">
        <f t="shared" si="58"/>
        <v>549206.71199999994</v>
      </c>
      <c r="T100" s="61">
        <f t="shared" si="59"/>
        <v>47780.983943999992</v>
      </c>
      <c r="U100" s="61">
        <f t="shared" si="60"/>
        <v>190849.33241999999</v>
      </c>
      <c r="V100" s="65">
        <f>+IF(G100&lt;$B$179,0,G100*3%)</f>
        <v>0</v>
      </c>
      <c r="W100" s="65">
        <f>+IF(J100&lt;$B$179,0,J100*2%)</f>
        <v>0</v>
      </c>
      <c r="X100" s="39">
        <f t="shared" si="61"/>
        <v>787837.02836399991</v>
      </c>
      <c r="Y100" s="61">
        <f t="shared" si="62"/>
        <v>381240.99257999996</v>
      </c>
      <c r="Z100" s="61">
        <f t="shared" si="63"/>
        <v>190849.33241999999</v>
      </c>
      <c r="AA100" s="61">
        <f t="shared" si="64"/>
        <v>381378.29425799998</v>
      </c>
      <c r="AB100" s="61">
        <f t="shared" si="65"/>
        <v>45767.225999999995</v>
      </c>
      <c r="AC100" s="39">
        <f t="shared" si="66"/>
        <v>999235.84525799996</v>
      </c>
      <c r="AD100" s="39">
        <f t="shared" si="67"/>
        <v>6363795.4736219998</v>
      </c>
      <c r="AE100" s="39">
        <f>+B100</f>
        <v>6365400</v>
      </c>
      <c r="AF100" s="39">
        <f t="shared" si="68"/>
        <v>-5601552</v>
      </c>
      <c r="AG100" s="18">
        <v>11</v>
      </c>
      <c r="AH100" s="19">
        <f t="shared" ref="AH100:AH104" si="91">+AD100*AG100</f>
        <v>70001750.209841996</v>
      </c>
      <c r="AI100" s="76">
        <f t="shared" si="70"/>
        <v>50343948.599999994</v>
      </c>
      <c r="AJ100" s="76">
        <f t="shared" si="71"/>
        <v>8666207.3120039999</v>
      </c>
      <c r="AK100" s="76">
        <f t="shared" si="72"/>
        <v>10991594.297837999</v>
      </c>
      <c r="AL100" s="76">
        <f t="shared" si="73"/>
        <v>509103.63788976002</v>
      </c>
      <c r="AM100" s="76">
        <f t="shared" si="74"/>
        <v>5600140.0167873595</v>
      </c>
      <c r="AN100" s="76">
        <f t="shared" si="75"/>
        <v>75601890.226629362</v>
      </c>
      <c r="AO100" s="76">
        <f t="shared" si="76"/>
        <v>7560189.0226629367</v>
      </c>
      <c r="AP100" s="76">
        <f t="shared" si="77"/>
        <v>1436435.914305958</v>
      </c>
      <c r="AQ100" s="76">
        <f t="shared" si="78"/>
        <v>77038326.140935317</v>
      </c>
    </row>
    <row r="101" spans="1:43" ht="13.5" customHeight="1" x14ac:dyDescent="0.2">
      <c r="A101" s="16" t="s">
        <v>95</v>
      </c>
      <c r="B101" s="19">
        <v>6365400</v>
      </c>
      <c r="C101" s="19">
        <v>7001940</v>
      </c>
      <c r="D101" s="19">
        <v>63017460</v>
      </c>
      <c r="E101" s="19">
        <v>0</v>
      </c>
      <c r="F101" s="38">
        <v>30</v>
      </c>
      <c r="G101" s="61">
        <f t="shared" si="49"/>
        <v>4576722.5999999996</v>
      </c>
      <c r="H101" s="61">
        <f>IF(G101&lt;2000000,117172,0)</f>
        <v>0</v>
      </c>
      <c r="I101" s="39">
        <f t="shared" si="50"/>
        <v>0</v>
      </c>
      <c r="J101" s="39">
        <f t="shared" si="51"/>
        <v>4576722.5999999996</v>
      </c>
      <c r="K101" s="39">
        <f t="shared" si="52"/>
        <v>4576722.5999999996</v>
      </c>
      <c r="L101" s="61">
        <f t="shared" si="53"/>
        <v>183068.90399999998</v>
      </c>
      <c r="M101" s="61">
        <f t="shared" si="54"/>
        <v>183068.90399999998</v>
      </c>
      <c r="N101" s="61"/>
      <c r="O101" s="61">
        <f>IF(AND(G101&gt;=($B$176*4),G101&lt;($B$176*16)),G101*$AH$164,IF(AND(G101&gt;=($B$176*16),G101&lt;=($B$176*17)),G101*$AH$165,IF(AND(G101&gt;($B$176*17),G101&lt;=
($B$176*18)),G101*$AH$166,IF(AND(G101&gt;($B$176*18),G101&gt;=($B$176*19)),G101*$AH$167,IF(AND(G101&gt;($B$176*19),G101&lt;=($B$176*20)),G101*$AH$168,IF((G101&gt;($B$176*20)),G101*$AH$169))))))</f>
        <v>45767.225999999995</v>
      </c>
      <c r="P101" s="39">
        <f t="shared" si="55"/>
        <v>411905.03399999999</v>
      </c>
      <c r="Q101" s="39">
        <f t="shared" si="56"/>
        <v>4164817.5659999996</v>
      </c>
      <c r="R101" s="61">
        <f t="shared" si="57"/>
        <v>0</v>
      </c>
      <c r="S101" s="61">
        <f t="shared" si="58"/>
        <v>549206.71199999994</v>
      </c>
      <c r="T101" s="61">
        <f t="shared" si="59"/>
        <v>47780.983943999992</v>
      </c>
      <c r="U101" s="61">
        <f t="shared" si="60"/>
        <v>190849.33241999999</v>
      </c>
      <c r="V101" s="65">
        <f>+IF(G101&lt;$B$179,0,G101*3%)</f>
        <v>0</v>
      </c>
      <c r="W101" s="65">
        <f>+IF(J101&lt;$B$179,0,J101*2%)</f>
        <v>0</v>
      </c>
      <c r="X101" s="39">
        <f t="shared" si="61"/>
        <v>787837.02836399991</v>
      </c>
      <c r="Y101" s="61">
        <f t="shared" si="62"/>
        <v>381240.99257999996</v>
      </c>
      <c r="Z101" s="61">
        <f t="shared" si="63"/>
        <v>190849.33241999999</v>
      </c>
      <c r="AA101" s="61">
        <f t="shared" si="64"/>
        <v>381378.29425799998</v>
      </c>
      <c r="AB101" s="61">
        <f t="shared" si="65"/>
        <v>45767.225999999995</v>
      </c>
      <c r="AC101" s="39">
        <f t="shared" si="66"/>
        <v>999235.84525799996</v>
      </c>
      <c r="AD101" s="39">
        <f t="shared" si="67"/>
        <v>6363795.4736219998</v>
      </c>
      <c r="AE101" s="39">
        <f>+B101</f>
        <v>6365400</v>
      </c>
      <c r="AF101" s="39">
        <f t="shared" si="68"/>
        <v>-5601552</v>
      </c>
      <c r="AG101" s="18">
        <v>11</v>
      </c>
      <c r="AH101" s="19">
        <f t="shared" si="91"/>
        <v>70001750.209841996</v>
      </c>
      <c r="AI101" s="76">
        <f t="shared" si="70"/>
        <v>50343948.599999994</v>
      </c>
      <c r="AJ101" s="76">
        <f t="shared" si="71"/>
        <v>8666207.3120039999</v>
      </c>
      <c r="AK101" s="76">
        <f t="shared" si="72"/>
        <v>10991594.297837999</v>
      </c>
      <c r="AL101" s="76">
        <f t="shared" si="73"/>
        <v>509103.63788976002</v>
      </c>
      <c r="AM101" s="76">
        <f t="shared" si="74"/>
        <v>5600140.0167873595</v>
      </c>
      <c r="AN101" s="76">
        <f t="shared" si="75"/>
        <v>75601890.226629362</v>
      </c>
      <c r="AO101" s="76">
        <f t="shared" si="76"/>
        <v>7560189.0226629367</v>
      </c>
      <c r="AP101" s="76">
        <f t="shared" si="77"/>
        <v>1436435.914305958</v>
      </c>
      <c r="AQ101" s="76">
        <f t="shared" si="78"/>
        <v>77038326.140935317</v>
      </c>
    </row>
    <row r="102" spans="1:43" ht="13.5" customHeight="1" x14ac:dyDescent="0.2">
      <c r="A102" s="16" t="s">
        <v>96</v>
      </c>
      <c r="B102" s="19">
        <v>2865726</v>
      </c>
      <c r="C102" s="19">
        <v>3152299</v>
      </c>
      <c r="D102" s="19">
        <v>28370687</v>
      </c>
      <c r="E102" s="19">
        <v>0</v>
      </c>
      <c r="F102" s="38">
        <v>30</v>
      </c>
      <c r="G102" s="61">
        <f t="shared" si="49"/>
        <v>2060456.9939999999</v>
      </c>
      <c r="H102" s="61">
        <f>IF(G102&lt;2000000,117172,0)</f>
        <v>0</v>
      </c>
      <c r="I102" s="39">
        <f t="shared" si="50"/>
        <v>0</v>
      </c>
      <c r="J102" s="39">
        <f t="shared" si="51"/>
        <v>2060456.9939999999</v>
      </c>
      <c r="K102" s="39">
        <f t="shared" si="52"/>
        <v>2060456.9939999999</v>
      </c>
      <c r="L102" s="61">
        <f t="shared" si="53"/>
        <v>82418.279760000005</v>
      </c>
      <c r="M102" s="61">
        <f t="shared" si="54"/>
        <v>82418.279760000005</v>
      </c>
      <c r="N102" s="61"/>
      <c r="O102" s="61" t="b">
        <f>IF(AND(G102&gt;=($B$176*4),G102&lt;($B$176*16)),G102*$AH$164,IF(AND(G102&gt;=($B$176*16),G102&lt;=($B$176*17)),G102*$AH$165,IF(AND(G102&gt;($B$176*17),G102&lt;=
($B$176*18)),G102*$AH$166,IF(AND(G102&gt;($B$176*18),G102&gt;=($B$176*19)),G102*$AH$167,IF(AND(G102&gt;($B$176*19),G102&lt;=($B$176*20)),G102*$AH$168,IF((G102&gt;($B$176*20)),G102*$AH$169))))))</f>
        <v>0</v>
      </c>
      <c r="P102" s="39">
        <f t="shared" si="55"/>
        <v>164836.55952000001</v>
      </c>
      <c r="Q102" s="39">
        <f t="shared" si="56"/>
        <v>1895620.4344799998</v>
      </c>
      <c r="R102" s="61">
        <f t="shared" si="57"/>
        <v>0</v>
      </c>
      <c r="S102" s="61">
        <f t="shared" si="58"/>
        <v>247254.83927999999</v>
      </c>
      <c r="T102" s="61">
        <f t="shared" si="59"/>
        <v>21511.17101736</v>
      </c>
      <c r="U102" s="61">
        <f t="shared" si="60"/>
        <v>85921.056649799997</v>
      </c>
      <c r="V102" s="65">
        <f>+IF(G102&lt;$B$179,0,G102*3%)</f>
        <v>0</v>
      </c>
      <c r="W102" s="65">
        <f>+IF(J102&lt;$B$179,0,J102*2%)</f>
        <v>0</v>
      </c>
      <c r="X102" s="39">
        <f t="shared" si="61"/>
        <v>354687.06694716</v>
      </c>
      <c r="Y102" s="61">
        <f t="shared" si="62"/>
        <v>171636.06760019998</v>
      </c>
      <c r="Z102" s="61">
        <f t="shared" si="63"/>
        <v>85921.056649799997</v>
      </c>
      <c r="AA102" s="61">
        <f t="shared" si="64"/>
        <v>171697.88131001999</v>
      </c>
      <c r="AB102" s="61">
        <f t="shared" si="65"/>
        <v>20604.569940000001</v>
      </c>
      <c r="AC102" s="39">
        <f t="shared" si="66"/>
        <v>449859.57550002</v>
      </c>
      <c r="AD102" s="39">
        <f t="shared" si="67"/>
        <v>2865003.6364471796</v>
      </c>
      <c r="AE102" s="39">
        <f>+B102</f>
        <v>2865726</v>
      </c>
      <c r="AF102" s="39">
        <f t="shared" si="68"/>
        <v>-2521838.88</v>
      </c>
      <c r="AG102" s="18">
        <v>11</v>
      </c>
      <c r="AH102" s="19">
        <f t="shared" si="91"/>
        <v>31515040.000918977</v>
      </c>
      <c r="AI102" s="76">
        <f t="shared" si="70"/>
        <v>22665026.934</v>
      </c>
      <c r="AJ102" s="76">
        <f t="shared" si="71"/>
        <v>3901557.7364187599</v>
      </c>
      <c r="AK102" s="76">
        <f t="shared" si="72"/>
        <v>4948455.3305002199</v>
      </c>
      <c r="AL102" s="76">
        <f t="shared" si="73"/>
        <v>229200.29091577439</v>
      </c>
      <c r="AM102" s="76">
        <f t="shared" si="74"/>
        <v>2521203.2000735183</v>
      </c>
      <c r="AN102" s="76">
        <f t="shared" si="75"/>
        <v>34036243.200992495</v>
      </c>
      <c r="AO102" s="76">
        <f t="shared" si="76"/>
        <v>3403624.3200992495</v>
      </c>
      <c r="AP102" s="76">
        <f t="shared" si="77"/>
        <v>646688.62081885745</v>
      </c>
      <c r="AQ102" s="76">
        <f t="shared" si="78"/>
        <v>34682931.821811356</v>
      </c>
    </row>
    <row r="103" spans="1:43" ht="13.5" customHeight="1" x14ac:dyDescent="0.2">
      <c r="A103" s="16" t="s">
        <v>97</v>
      </c>
      <c r="B103" s="19">
        <v>2865726</v>
      </c>
      <c r="C103" s="19">
        <v>3152299</v>
      </c>
      <c r="D103" s="19">
        <v>28370687</v>
      </c>
      <c r="E103" s="19">
        <v>0</v>
      </c>
      <c r="F103" s="38">
        <v>30</v>
      </c>
      <c r="G103" s="61">
        <f t="shared" si="49"/>
        <v>2060456.9939999999</v>
      </c>
      <c r="H103" s="61">
        <f>IF(G103&lt;2000000,117172,0)</f>
        <v>0</v>
      </c>
      <c r="I103" s="39">
        <f t="shared" si="50"/>
        <v>0</v>
      </c>
      <c r="J103" s="39">
        <f t="shared" si="51"/>
        <v>2060456.9939999999</v>
      </c>
      <c r="K103" s="39">
        <f t="shared" si="52"/>
        <v>2060456.9939999999</v>
      </c>
      <c r="L103" s="61">
        <f t="shared" si="53"/>
        <v>82418.279760000005</v>
      </c>
      <c r="M103" s="61">
        <f t="shared" si="54"/>
        <v>82418.279760000005</v>
      </c>
      <c r="N103" s="61"/>
      <c r="O103" s="61" t="b">
        <f>IF(AND(G103&gt;=($B$176*4),G103&lt;($B$176*16)),G103*$AH$164,IF(AND(G103&gt;=($B$176*16),G103&lt;=($B$176*17)),G103*$AH$165,IF(AND(G103&gt;($B$176*17),G103&lt;=
($B$176*18)),G103*$AH$166,IF(AND(G103&gt;($B$176*18),G103&gt;=($B$176*19)),G103*$AH$167,IF(AND(G103&gt;($B$176*19),G103&lt;=($B$176*20)),G103*$AH$168,IF((G103&gt;($B$176*20)),G103*$AH$169))))))</f>
        <v>0</v>
      </c>
      <c r="P103" s="39">
        <f t="shared" si="55"/>
        <v>164836.55952000001</v>
      </c>
      <c r="Q103" s="39">
        <f t="shared" si="56"/>
        <v>1895620.4344799998</v>
      </c>
      <c r="R103" s="61">
        <f t="shared" si="57"/>
        <v>0</v>
      </c>
      <c r="S103" s="61">
        <f t="shared" si="58"/>
        <v>247254.83927999999</v>
      </c>
      <c r="T103" s="61">
        <f t="shared" si="59"/>
        <v>21511.17101736</v>
      </c>
      <c r="U103" s="61">
        <f t="shared" si="60"/>
        <v>85921.056649799997</v>
      </c>
      <c r="V103" s="65">
        <f>+IF(G103&lt;$B$179,0,G103*3%)</f>
        <v>0</v>
      </c>
      <c r="W103" s="65">
        <f>+IF(J103&lt;$B$179,0,J103*2%)</f>
        <v>0</v>
      </c>
      <c r="X103" s="39">
        <f t="shared" si="61"/>
        <v>354687.06694716</v>
      </c>
      <c r="Y103" s="61">
        <f t="shared" si="62"/>
        <v>171636.06760019998</v>
      </c>
      <c r="Z103" s="61">
        <f t="shared" si="63"/>
        <v>85921.056649799997</v>
      </c>
      <c r="AA103" s="61">
        <f t="shared" si="64"/>
        <v>171697.88131001999</v>
      </c>
      <c r="AB103" s="61">
        <f t="shared" si="65"/>
        <v>20604.569940000001</v>
      </c>
      <c r="AC103" s="39">
        <f t="shared" si="66"/>
        <v>449859.57550002</v>
      </c>
      <c r="AD103" s="39">
        <f t="shared" si="67"/>
        <v>2865003.6364471796</v>
      </c>
      <c r="AE103" s="39">
        <f>+B103</f>
        <v>2865726</v>
      </c>
      <c r="AF103" s="39">
        <f t="shared" si="68"/>
        <v>-2521838.88</v>
      </c>
      <c r="AG103" s="18">
        <v>11</v>
      </c>
      <c r="AH103" s="19">
        <f t="shared" si="91"/>
        <v>31515040.000918977</v>
      </c>
      <c r="AI103" s="76">
        <f t="shared" si="70"/>
        <v>22665026.934</v>
      </c>
      <c r="AJ103" s="76">
        <f t="shared" si="71"/>
        <v>3901557.7364187599</v>
      </c>
      <c r="AK103" s="76">
        <f t="shared" si="72"/>
        <v>4948455.3305002199</v>
      </c>
      <c r="AL103" s="76">
        <f t="shared" si="73"/>
        <v>229200.29091577439</v>
      </c>
      <c r="AM103" s="76">
        <f t="shared" si="74"/>
        <v>2521203.2000735183</v>
      </c>
      <c r="AN103" s="76">
        <f t="shared" si="75"/>
        <v>34036243.200992495</v>
      </c>
      <c r="AO103" s="76">
        <f t="shared" si="76"/>
        <v>3403624.3200992495</v>
      </c>
      <c r="AP103" s="76">
        <f t="shared" si="77"/>
        <v>646688.62081885745</v>
      </c>
      <c r="AQ103" s="76">
        <f t="shared" si="78"/>
        <v>34682931.821811356</v>
      </c>
    </row>
    <row r="104" spans="1:43" ht="13.5" customHeight="1" x14ac:dyDescent="0.2">
      <c r="A104" s="16" t="s">
        <v>98</v>
      </c>
      <c r="B104" s="19">
        <v>1591350</v>
      </c>
      <c r="C104" s="19">
        <v>1750485</v>
      </c>
      <c r="D104" s="19">
        <v>15754365</v>
      </c>
      <c r="E104" s="19">
        <v>0</v>
      </c>
      <c r="F104" s="38">
        <v>30</v>
      </c>
      <c r="G104" s="61">
        <f t="shared" si="49"/>
        <v>1144180.6499999999</v>
      </c>
      <c r="H104" s="61">
        <f>IF(G104&lt;2000000,117172,0)</f>
        <v>117172</v>
      </c>
      <c r="I104" s="39">
        <f t="shared" si="50"/>
        <v>117172</v>
      </c>
      <c r="J104" s="39">
        <f t="shared" si="51"/>
        <v>1144180.6499999999</v>
      </c>
      <c r="K104" s="39">
        <f t="shared" si="52"/>
        <v>1261352.6499999999</v>
      </c>
      <c r="L104" s="61">
        <f t="shared" si="53"/>
        <v>45767.225999999995</v>
      </c>
      <c r="M104" s="61">
        <f t="shared" si="54"/>
        <v>45767.225999999995</v>
      </c>
      <c r="N104" s="61"/>
      <c r="O104" s="61" t="b">
        <f>IF(AND(G104&gt;=($B$176*4),G104&lt;($B$176*16)),G104*$AH$164,IF(AND(G104&gt;=($B$176*16),G104&lt;=($B$176*17)),G104*$AH$165,IF(AND(G104&gt;($B$176*17),G104&lt;=
($B$176*18)),G104*$AH$166,IF(AND(G104&gt;($B$176*18),G104&gt;=($B$176*19)),G104*$AH$167,IF(AND(G104&gt;($B$176*19),G104&lt;=($B$176*20)),G104*$AH$168,IF((G104&gt;($B$176*20)),G104*$AH$169))))))</f>
        <v>0</v>
      </c>
      <c r="P104" s="39">
        <f t="shared" si="55"/>
        <v>91534.45199999999</v>
      </c>
      <c r="Q104" s="39">
        <f t="shared" si="56"/>
        <v>1169818.1979999999</v>
      </c>
      <c r="R104" s="61">
        <f t="shared" si="57"/>
        <v>0</v>
      </c>
      <c r="S104" s="61">
        <f t="shared" si="58"/>
        <v>137301.67799999999</v>
      </c>
      <c r="T104" s="61">
        <f t="shared" si="59"/>
        <v>11945.245985999998</v>
      </c>
      <c r="U104" s="61">
        <f t="shared" si="60"/>
        <v>47712.333104999998</v>
      </c>
      <c r="V104" s="65">
        <f>+IF(G104&lt;$B$179,0,G104*3%)</f>
        <v>0</v>
      </c>
      <c r="W104" s="65">
        <f>+IF(J104&lt;$B$179,0,J104*2%)</f>
        <v>0</v>
      </c>
      <c r="X104" s="39">
        <f t="shared" si="61"/>
        <v>196959.25709099998</v>
      </c>
      <c r="Y104" s="61">
        <f t="shared" si="62"/>
        <v>105070.67574499999</v>
      </c>
      <c r="Z104" s="61">
        <f t="shared" si="63"/>
        <v>47712.333104999998</v>
      </c>
      <c r="AA104" s="61">
        <f t="shared" si="64"/>
        <v>105108.5163245</v>
      </c>
      <c r="AB104" s="61">
        <f t="shared" si="65"/>
        <v>12613.5265</v>
      </c>
      <c r="AC104" s="39">
        <f t="shared" si="66"/>
        <v>270505.05167449999</v>
      </c>
      <c r="AD104" s="54">
        <f t="shared" si="67"/>
        <v>1728816.9587655</v>
      </c>
      <c r="AE104" s="39">
        <f>+B104</f>
        <v>1591350</v>
      </c>
      <c r="AF104" s="39">
        <f t="shared" si="68"/>
        <v>-1400388</v>
      </c>
      <c r="AG104" s="18">
        <v>11</v>
      </c>
      <c r="AH104" s="19">
        <f t="shared" si="91"/>
        <v>19016986.5464205</v>
      </c>
      <c r="AI104" s="76">
        <f t="shared" si="70"/>
        <v>13874879.149999999</v>
      </c>
      <c r="AJ104" s="76">
        <f t="shared" si="71"/>
        <v>2166551.828001</v>
      </c>
      <c r="AK104" s="76">
        <f t="shared" si="72"/>
        <v>2975555.5684194998</v>
      </c>
      <c r="AL104" s="76">
        <f t="shared" si="73"/>
        <v>138305.35670124</v>
      </c>
      <c r="AM104" s="76">
        <f t="shared" si="74"/>
        <v>1521358.9237136401</v>
      </c>
      <c r="AN104" s="76">
        <f t="shared" si="75"/>
        <v>20538345.470134139</v>
      </c>
      <c r="AO104" s="76">
        <f t="shared" si="76"/>
        <v>2053834.5470134141</v>
      </c>
      <c r="AP104" s="76">
        <f t="shared" si="77"/>
        <v>390228.56393254868</v>
      </c>
      <c r="AQ104" s="76">
        <f t="shared" si="78"/>
        <v>20928574.034066688</v>
      </c>
    </row>
    <row r="105" spans="1:43" ht="13.5" customHeight="1" x14ac:dyDescent="0.2">
      <c r="A105" s="20" t="s">
        <v>99</v>
      </c>
      <c r="B105" s="9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69"/>
      <c r="AH105" s="10"/>
      <c r="AI105" s="76"/>
      <c r="AJ105" s="76"/>
      <c r="AK105" s="76"/>
      <c r="AL105" s="76"/>
      <c r="AM105" s="76"/>
      <c r="AN105" s="76"/>
      <c r="AO105" s="76"/>
      <c r="AP105" s="76"/>
      <c r="AQ105" s="76"/>
    </row>
    <row r="106" spans="1:43" ht="13.5" customHeight="1" x14ac:dyDescent="0.2">
      <c r="A106" s="12" t="s">
        <v>100</v>
      </c>
      <c r="B106" s="13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70"/>
      <c r="AH106" s="24"/>
      <c r="AI106" s="76"/>
      <c r="AJ106" s="76"/>
      <c r="AK106" s="76"/>
      <c r="AL106" s="76"/>
      <c r="AM106" s="76"/>
      <c r="AN106" s="76"/>
      <c r="AO106" s="76"/>
      <c r="AP106" s="76"/>
      <c r="AQ106" s="76"/>
    </row>
    <row r="107" spans="1:43" ht="13.5" customHeight="1" x14ac:dyDescent="0.2">
      <c r="A107" s="16" t="s">
        <v>101</v>
      </c>
      <c r="B107" s="19">
        <v>2746321</v>
      </c>
      <c r="C107" s="19">
        <v>30209531</v>
      </c>
      <c r="D107" s="19">
        <v>0</v>
      </c>
      <c r="E107" s="19">
        <v>0</v>
      </c>
      <c r="F107" s="38">
        <v>30</v>
      </c>
      <c r="G107" s="61">
        <f t="shared" si="49"/>
        <v>1974604.7989999999</v>
      </c>
      <c r="H107" s="61">
        <f>IF(G107&lt;2000000,117172,0)</f>
        <v>117172</v>
      </c>
      <c r="I107" s="39">
        <f t="shared" si="50"/>
        <v>117172</v>
      </c>
      <c r="J107" s="39">
        <f t="shared" si="51"/>
        <v>1974604.7989999996</v>
      </c>
      <c r="K107" s="39">
        <f t="shared" si="52"/>
        <v>2091776.7989999996</v>
      </c>
      <c r="L107" s="61">
        <f t="shared" si="53"/>
        <v>78984.191959999982</v>
      </c>
      <c r="M107" s="61">
        <f t="shared" si="54"/>
        <v>78984.191959999982</v>
      </c>
      <c r="N107" s="61"/>
      <c r="O107" s="61" t="b">
        <f>IF(AND(G107&gt;=($B$176*4),G107&lt;($B$176*16)),G107*$AH$164,IF(AND(G107&gt;=($B$176*16),G107&lt;=($B$176*17)),G107*$AH$165,IF(AND(G107&gt;($B$176*17),G107&lt;=
($B$176*18)),G107*$AH$166,IF(AND(G107&gt;($B$176*18),G107&gt;=($B$176*19)),G107*$AH$167,IF(AND(G107&gt;($B$176*19),G107&lt;=($B$176*20)),G107*$AH$168,IF((G107&gt;($B$176*20)),G107*$AH$169))))))</f>
        <v>0</v>
      </c>
      <c r="P107" s="39">
        <f t="shared" si="55"/>
        <v>157968.38391999996</v>
      </c>
      <c r="Q107" s="39">
        <f t="shared" si="56"/>
        <v>1933808.4150799997</v>
      </c>
      <c r="R107" s="61">
        <f t="shared" si="57"/>
        <v>0</v>
      </c>
      <c r="S107" s="61">
        <f t="shared" si="58"/>
        <v>236952.57587999996</v>
      </c>
      <c r="T107" s="61">
        <f t="shared" si="59"/>
        <v>20614.874101559995</v>
      </c>
      <c r="U107" s="61">
        <f t="shared" si="60"/>
        <v>82341.020118299988</v>
      </c>
      <c r="V107" s="65">
        <f>+IF(G107&lt;$B$179,0,G107*3%)</f>
        <v>0</v>
      </c>
      <c r="W107" s="65">
        <f>+IF(J107&lt;$B$179,0,J107*2%)</f>
        <v>0</v>
      </c>
      <c r="X107" s="39">
        <f t="shared" si="61"/>
        <v>339908.47009985993</v>
      </c>
      <c r="Y107" s="61">
        <f t="shared" si="62"/>
        <v>174245.00735669996</v>
      </c>
      <c r="Z107" s="61">
        <f t="shared" si="63"/>
        <v>82341.020118299988</v>
      </c>
      <c r="AA107" s="61">
        <f t="shared" si="64"/>
        <v>174307.76066066997</v>
      </c>
      <c r="AB107" s="61">
        <f t="shared" si="65"/>
        <v>20917.767989999997</v>
      </c>
      <c r="AC107" s="39">
        <f t="shared" si="66"/>
        <v>451811.55612566991</v>
      </c>
      <c r="AD107" s="39">
        <f t="shared" si="67"/>
        <v>2883496.8252255293</v>
      </c>
      <c r="AE107" s="39">
        <f>+B107</f>
        <v>2746321</v>
      </c>
      <c r="AF107" s="39">
        <f t="shared" si="68"/>
        <v>-2416762.48</v>
      </c>
      <c r="AG107" s="18">
        <v>11</v>
      </c>
      <c r="AH107" s="19">
        <f t="shared" ref="AH107:AH111" si="92">+AD107*AG107</f>
        <v>31718465.077480823</v>
      </c>
      <c r="AI107" s="76">
        <f t="shared" si="70"/>
        <v>23009544.788999997</v>
      </c>
      <c r="AJ107" s="76">
        <f t="shared" si="71"/>
        <v>3738993.171098459</v>
      </c>
      <c r="AK107" s="76">
        <f t="shared" si="72"/>
        <v>4969927.117382369</v>
      </c>
      <c r="AL107" s="76">
        <f t="shared" si="73"/>
        <v>230679.74601804235</v>
      </c>
      <c r="AM107" s="76">
        <f t="shared" si="74"/>
        <v>2537477.206198466</v>
      </c>
      <c r="AN107" s="76">
        <f t="shared" si="75"/>
        <v>34255942.283679292</v>
      </c>
      <c r="AO107" s="76">
        <f t="shared" si="76"/>
        <v>3425594.2283679293</v>
      </c>
      <c r="AP107" s="76">
        <f t="shared" si="77"/>
        <v>650862.90338990663</v>
      </c>
      <c r="AQ107" s="76">
        <f t="shared" si="78"/>
        <v>34906805.1870692</v>
      </c>
    </row>
    <row r="108" spans="1:43" ht="13.5" customHeight="1" x14ac:dyDescent="0.2">
      <c r="A108" s="16" t="s">
        <v>102</v>
      </c>
      <c r="B108" s="19">
        <v>2388105</v>
      </c>
      <c r="C108" s="19">
        <v>26269155</v>
      </c>
      <c r="D108" s="19">
        <v>0</v>
      </c>
      <c r="E108" s="19">
        <v>0</v>
      </c>
      <c r="F108" s="38">
        <v>30</v>
      </c>
      <c r="G108" s="61">
        <f t="shared" si="49"/>
        <v>1717047.4949999999</v>
      </c>
      <c r="H108" s="61">
        <f>IF(G108&lt;2000000,117172,0)</f>
        <v>117172</v>
      </c>
      <c r="I108" s="39">
        <f t="shared" si="50"/>
        <v>117172</v>
      </c>
      <c r="J108" s="39">
        <f t="shared" si="51"/>
        <v>1717047.4949999999</v>
      </c>
      <c r="K108" s="39">
        <f t="shared" si="52"/>
        <v>1834219.4949999999</v>
      </c>
      <c r="L108" s="61">
        <f t="shared" si="53"/>
        <v>68681.899799999999</v>
      </c>
      <c r="M108" s="61">
        <f t="shared" si="54"/>
        <v>68681.899799999999</v>
      </c>
      <c r="N108" s="61"/>
      <c r="O108" s="61" t="b">
        <f>IF(AND(G108&gt;=($B$176*4),G108&lt;($B$176*16)),G108*$AH$164,IF(AND(G108&gt;=($B$176*16),G108&lt;=($B$176*17)),G108*$AH$165,IF(AND(G108&gt;($B$176*17),G108&lt;=
($B$176*18)),G108*$AH$166,IF(AND(G108&gt;($B$176*18),G108&gt;=($B$176*19)),G108*$AH$167,IF(AND(G108&gt;($B$176*19),G108&lt;=($B$176*20)),G108*$AH$168,IF((G108&gt;($B$176*20)),G108*$AH$169))))))</f>
        <v>0</v>
      </c>
      <c r="P108" s="39">
        <f t="shared" si="55"/>
        <v>137363.7996</v>
      </c>
      <c r="Q108" s="39">
        <f t="shared" si="56"/>
        <v>1696855.6953999999</v>
      </c>
      <c r="R108" s="61">
        <f t="shared" si="57"/>
        <v>0</v>
      </c>
      <c r="S108" s="61">
        <f t="shared" si="58"/>
        <v>206045.69939999998</v>
      </c>
      <c r="T108" s="61">
        <f t="shared" si="59"/>
        <v>17925.975847799997</v>
      </c>
      <c r="U108" s="61">
        <f t="shared" si="60"/>
        <v>71600.880541499995</v>
      </c>
      <c r="V108" s="65">
        <f>+IF(G108&lt;$B$179,0,G108*3%)</f>
        <v>0</v>
      </c>
      <c r="W108" s="65">
        <f>+IF(J108&lt;$B$179,0,J108*2%)</f>
        <v>0</v>
      </c>
      <c r="X108" s="39">
        <f t="shared" si="61"/>
        <v>295572.55578930001</v>
      </c>
      <c r="Y108" s="61">
        <f t="shared" si="62"/>
        <v>152790.48393349999</v>
      </c>
      <c r="Z108" s="61">
        <f t="shared" si="63"/>
        <v>71600.880541499995</v>
      </c>
      <c r="AA108" s="61">
        <f t="shared" si="64"/>
        <v>152845.51051835</v>
      </c>
      <c r="AB108" s="61">
        <f t="shared" si="65"/>
        <v>18342.194950000001</v>
      </c>
      <c r="AC108" s="39">
        <f t="shared" si="66"/>
        <v>395579.06994334998</v>
      </c>
      <c r="AD108" s="54">
        <f t="shared" si="67"/>
        <v>2525371.1207326502</v>
      </c>
      <c r="AE108" s="39">
        <f>+B108</f>
        <v>2388105</v>
      </c>
      <c r="AF108" s="39">
        <f t="shared" si="68"/>
        <v>-2101532.4</v>
      </c>
      <c r="AG108" s="18">
        <v>11</v>
      </c>
      <c r="AH108" s="19">
        <f t="shared" si="92"/>
        <v>27779082.328059152</v>
      </c>
      <c r="AI108" s="76">
        <f t="shared" si="70"/>
        <v>20176414.445</v>
      </c>
      <c r="AJ108" s="76">
        <f t="shared" si="71"/>
        <v>3251298.1136822999</v>
      </c>
      <c r="AK108" s="76">
        <f t="shared" si="72"/>
        <v>4351369.7693768498</v>
      </c>
      <c r="AL108" s="76">
        <f t="shared" si="73"/>
        <v>202029.68965861201</v>
      </c>
      <c r="AM108" s="76">
        <f t="shared" si="74"/>
        <v>2222326.5862447321</v>
      </c>
      <c r="AN108" s="76">
        <f t="shared" si="75"/>
        <v>30001408.914303884</v>
      </c>
      <c r="AO108" s="76">
        <f t="shared" si="76"/>
        <v>3000140.8914303887</v>
      </c>
      <c r="AP108" s="76">
        <f t="shared" si="77"/>
        <v>570026.76937177381</v>
      </c>
      <c r="AQ108" s="76">
        <f t="shared" si="78"/>
        <v>30571435.683675658</v>
      </c>
    </row>
    <row r="109" spans="1:43" ht="13.5" customHeight="1" x14ac:dyDescent="0.2">
      <c r="A109" s="16" t="s">
        <v>103</v>
      </c>
      <c r="B109" s="19">
        <v>2388105</v>
      </c>
      <c r="C109" s="19">
        <v>26269155</v>
      </c>
      <c r="D109" s="19">
        <v>0</v>
      </c>
      <c r="E109" s="19">
        <v>0</v>
      </c>
      <c r="F109" s="38">
        <v>30</v>
      </c>
      <c r="G109" s="61">
        <f t="shared" si="49"/>
        <v>1717047.4949999999</v>
      </c>
      <c r="H109" s="61">
        <f>IF(G109&lt;2000000,117172,0)</f>
        <v>117172</v>
      </c>
      <c r="I109" s="39">
        <f t="shared" si="50"/>
        <v>117172</v>
      </c>
      <c r="J109" s="39">
        <f t="shared" si="51"/>
        <v>1717047.4949999999</v>
      </c>
      <c r="K109" s="39">
        <f t="shared" si="52"/>
        <v>1834219.4949999999</v>
      </c>
      <c r="L109" s="61">
        <f t="shared" si="53"/>
        <v>68681.899799999999</v>
      </c>
      <c r="M109" s="61">
        <f t="shared" si="54"/>
        <v>68681.899799999999</v>
      </c>
      <c r="N109" s="61"/>
      <c r="O109" s="61" t="b">
        <f>IF(AND(G109&gt;=($B$176*4),G109&lt;($B$176*16)),G109*$AH$164,IF(AND(G109&gt;=($B$176*16),G109&lt;=($B$176*17)),G109*$AH$165,IF(AND(G109&gt;($B$176*17),G109&lt;=
($B$176*18)),G109*$AH$166,IF(AND(G109&gt;($B$176*18),G109&gt;=($B$176*19)),G109*$AH$167,IF(AND(G109&gt;($B$176*19),G109&lt;=($B$176*20)),G109*$AH$168,IF((G109&gt;($B$176*20)),G109*$AH$169))))))</f>
        <v>0</v>
      </c>
      <c r="P109" s="39">
        <f t="shared" si="55"/>
        <v>137363.7996</v>
      </c>
      <c r="Q109" s="39">
        <f t="shared" si="56"/>
        <v>1696855.6953999999</v>
      </c>
      <c r="R109" s="61">
        <f t="shared" si="57"/>
        <v>0</v>
      </c>
      <c r="S109" s="61">
        <f t="shared" si="58"/>
        <v>206045.69939999998</v>
      </c>
      <c r="T109" s="61">
        <f t="shared" si="59"/>
        <v>17925.975847799997</v>
      </c>
      <c r="U109" s="61">
        <f t="shared" si="60"/>
        <v>71600.880541499995</v>
      </c>
      <c r="V109" s="65">
        <f>+IF(G109&lt;$B$179,0,G109*3%)</f>
        <v>0</v>
      </c>
      <c r="W109" s="65">
        <f>+IF(J109&lt;$B$179,0,J109*2%)</f>
        <v>0</v>
      </c>
      <c r="X109" s="39">
        <f t="shared" si="61"/>
        <v>295572.55578930001</v>
      </c>
      <c r="Y109" s="61">
        <f t="shared" si="62"/>
        <v>152790.48393349999</v>
      </c>
      <c r="Z109" s="61">
        <f t="shared" si="63"/>
        <v>71600.880541499995</v>
      </c>
      <c r="AA109" s="61">
        <f t="shared" si="64"/>
        <v>152845.51051835</v>
      </c>
      <c r="AB109" s="61">
        <f t="shared" si="65"/>
        <v>18342.194950000001</v>
      </c>
      <c r="AC109" s="39">
        <f t="shared" si="66"/>
        <v>395579.06994334998</v>
      </c>
      <c r="AD109" s="54">
        <f t="shared" si="67"/>
        <v>2525371.1207326502</v>
      </c>
      <c r="AE109" s="39">
        <f>+B109</f>
        <v>2388105</v>
      </c>
      <c r="AF109" s="39">
        <f t="shared" si="68"/>
        <v>-2101532.4</v>
      </c>
      <c r="AG109" s="18">
        <v>11</v>
      </c>
      <c r="AH109" s="19">
        <f t="shared" si="92"/>
        <v>27779082.328059152</v>
      </c>
      <c r="AI109" s="76">
        <f t="shared" si="70"/>
        <v>20176414.445</v>
      </c>
      <c r="AJ109" s="76">
        <f t="shared" si="71"/>
        <v>3251298.1136822999</v>
      </c>
      <c r="AK109" s="76">
        <f t="shared" si="72"/>
        <v>4351369.7693768498</v>
      </c>
      <c r="AL109" s="76">
        <f t="shared" si="73"/>
        <v>202029.68965861201</v>
      </c>
      <c r="AM109" s="76">
        <f t="shared" si="74"/>
        <v>2222326.5862447321</v>
      </c>
      <c r="AN109" s="76">
        <f t="shared" si="75"/>
        <v>30001408.914303884</v>
      </c>
      <c r="AO109" s="76">
        <f t="shared" si="76"/>
        <v>3000140.8914303887</v>
      </c>
      <c r="AP109" s="76">
        <f t="shared" si="77"/>
        <v>570026.76937177381</v>
      </c>
      <c r="AQ109" s="76">
        <f t="shared" si="78"/>
        <v>30571435.683675658</v>
      </c>
    </row>
    <row r="110" spans="1:43" ht="13.5" customHeight="1" x14ac:dyDescent="0.2">
      <c r="A110" s="16" t="s">
        <v>104</v>
      </c>
      <c r="B110" s="19">
        <v>2388105</v>
      </c>
      <c r="C110" s="19">
        <v>26269155</v>
      </c>
      <c r="D110" s="19">
        <v>0</v>
      </c>
      <c r="E110" s="19">
        <v>0</v>
      </c>
      <c r="F110" s="38">
        <v>30</v>
      </c>
      <c r="G110" s="61">
        <f t="shared" si="49"/>
        <v>1717047.4949999999</v>
      </c>
      <c r="H110" s="61">
        <f>IF(G110&lt;2000000,117172,0)</f>
        <v>117172</v>
      </c>
      <c r="I110" s="39">
        <f t="shared" si="50"/>
        <v>117172</v>
      </c>
      <c r="J110" s="39">
        <f t="shared" si="51"/>
        <v>1717047.4949999999</v>
      </c>
      <c r="K110" s="39">
        <f t="shared" si="52"/>
        <v>1834219.4949999999</v>
      </c>
      <c r="L110" s="61">
        <f t="shared" si="53"/>
        <v>68681.899799999999</v>
      </c>
      <c r="M110" s="61">
        <f t="shared" si="54"/>
        <v>68681.899799999999</v>
      </c>
      <c r="N110" s="61"/>
      <c r="O110" s="61" t="b">
        <f>IF(AND(G110&gt;=($B$176*4),G110&lt;($B$176*16)),G110*$AH$164,IF(AND(G110&gt;=($B$176*16),G110&lt;=($B$176*17)),G110*$AH$165,IF(AND(G110&gt;($B$176*17),G110&lt;=
($B$176*18)),G110*$AH$166,IF(AND(G110&gt;($B$176*18),G110&gt;=($B$176*19)),G110*$AH$167,IF(AND(G110&gt;($B$176*19),G110&lt;=($B$176*20)),G110*$AH$168,IF((G110&gt;($B$176*20)),G110*$AH$169))))))</f>
        <v>0</v>
      </c>
      <c r="P110" s="39">
        <f t="shared" si="55"/>
        <v>137363.7996</v>
      </c>
      <c r="Q110" s="39">
        <f t="shared" si="56"/>
        <v>1696855.6953999999</v>
      </c>
      <c r="R110" s="61">
        <f t="shared" si="57"/>
        <v>0</v>
      </c>
      <c r="S110" s="61">
        <f t="shared" si="58"/>
        <v>206045.69939999998</v>
      </c>
      <c r="T110" s="61">
        <f t="shared" si="59"/>
        <v>17925.975847799997</v>
      </c>
      <c r="U110" s="61">
        <f t="shared" si="60"/>
        <v>71600.880541499995</v>
      </c>
      <c r="V110" s="65">
        <f>+IF(G110&lt;$B$179,0,G110*3%)</f>
        <v>0</v>
      </c>
      <c r="W110" s="65">
        <f>+IF(J110&lt;$B$179,0,J110*2%)</f>
        <v>0</v>
      </c>
      <c r="X110" s="39">
        <f t="shared" si="61"/>
        <v>295572.55578930001</v>
      </c>
      <c r="Y110" s="61">
        <f t="shared" si="62"/>
        <v>152790.48393349999</v>
      </c>
      <c r="Z110" s="61">
        <f t="shared" si="63"/>
        <v>71600.880541499995</v>
      </c>
      <c r="AA110" s="61">
        <f t="shared" si="64"/>
        <v>152845.51051835</v>
      </c>
      <c r="AB110" s="61">
        <f t="shared" si="65"/>
        <v>18342.194950000001</v>
      </c>
      <c r="AC110" s="39">
        <f t="shared" si="66"/>
        <v>395579.06994334998</v>
      </c>
      <c r="AD110" s="54">
        <f t="shared" si="67"/>
        <v>2525371.1207326502</v>
      </c>
      <c r="AE110" s="39">
        <f>+B110</f>
        <v>2388105</v>
      </c>
      <c r="AF110" s="39">
        <f t="shared" si="68"/>
        <v>-2101532.4</v>
      </c>
      <c r="AG110" s="18">
        <v>11</v>
      </c>
      <c r="AH110" s="19">
        <f t="shared" si="92"/>
        <v>27779082.328059152</v>
      </c>
      <c r="AI110" s="76">
        <f t="shared" si="70"/>
        <v>20176414.445</v>
      </c>
      <c r="AJ110" s="76">
        <f t="shared" si="71"/>
        <v>3251298.1136822999</v>
      </c>
      <c r="AK110" s="76">
        <f t="shared" si="72"/>
        <v>4351369.7693768498</v>
      </c>
      <c r="AL110" s="76">
        <f t="shared" si="73"/>
        <v>202029.68965861201</v>
      </c>
      <c r="AM110" s="76">
        <f t="shared" si="74"/>
        <v>2222326.5862447321</v>
      </c>
      <c r="AN110" s="76">
        <f t="shared" si="75"/>
        <v>30001408.914303884</v>
      </c>
      <c r="AO110" s="76">
        <f t="shared" si="76"/>
        <v>3000140.8914303887</v>
      </c>
      <c r="AP110" s="76">
        <f t="shared" si="77"/>
        <v>570026.76937177381</v>
      </c>
      <c r="AQ110" s="76">
        <f t="shared" si="78"/>
        <v>30571435.683675658</v>
      </c>
    </row>
    <row r="111" spans="1:43" ht="13.5" customHeight="1" x14ac:dyDescent="0.2">
      <c r="A111" s="16" t="s">
        <v>105</v>
      </c>
      <c r="B111" s="19">
        <v>2388105</v>
      </c>
      <c r="C111" s="19">
        <v>26269155</v>
      </c>
      <c r="D111" s="19">
        <v>0</v>
      </c>
      <c r="E111" s="19">
        <v>0</v>
      </c>
      <c r="F111" s="38">
        <v>30</v>
      </c>
      <c r="G111" s="61">
        <f t="shared" si="49"/>
        <v>1717047.4949999999</v>
      </c>
      <c r="H111" s="61">
        <f>IF(G111&lt;2000000,117172,0)</f>
        <v>117172</v>
      </c>
      <c r="I111" s="39">
        <f t="shared" si="50"/>
        <v>117172</v>
      </c>
      <c r="J111" s="39">
        <f t="shared" si="51"/>
        <v>1717047.4949999999</v>
      </c>
      <c r="K111" s="39">
        <f t="shared" si="52"/>
        <v>1834219.4949999999</v>
      </c>
      <c r="L111" s="61">
        <f t="shared" si="53"/>
        <v>68681.899799999999</v>
      </c>
      <c r="M111" s="61">
        <f t="shared" si="54"/>
        <v>68681.899799999999</v>
      </c>
      <c r="N111" s="61"/>
      <c r="O111" s="61" t="b">
        <f>IF(AND(G111&gt;=($B$176*4),G111&lt;($B$176*16)),G111*$AH$164,IF(AND(G111&gt;=($B$176*16),G111&lt;=($B$176*17)),G111*$AH$165,IF(AND(G111&gt;($B$176*17),G111&lt;=
($B$176*18)),G111*$AH$166,IF(AND(G111&gt;($B$176*18),G111&gt;=($B$176*19)),G111*$AH$167,IF(AND(G111&gt;($B$176*19),G111&lt;=($B$176*20)),G111*$AH$168,IF((G111&gt;($B$176*20)),G111*$AH$169))))))</f>
        <v>0</v>
      </c>
      <c r="P111" s="39">
        <f t="shared" si="55"/>
        <v>137363.7996</v>
      </c>
      <c r="Q111" s="39">
        <f t="shared" si="56"/>
        <v>1696855.6953999999</v>
      </c>
      <c r="R111" s="61">
        <f t="shared" si="57"/>
        <v>0</v>
      </c>
      <c r="S111" s="61">
        <f t="shared" si="58"/>
        <v>206045.69939999998</v>
      </c>
      <c r="T111" s="61">
        <f t="shared" si="59"/>
        <v>17925.975847799997</v>
      </c>
      <c r="U111" s="61">
        <f t="shared" si="60"/>
        <v>71600.880541499995</v>
      </c>
      <c r="V111" s="65">
        <f>+IF(G111&lt;$B$179,0,G111*3%)</f>
        <v>0</v>
      </c>
      <c r="W111" s="65">
        <f>+IF(J111&lt;$B$179,0,J111*2%)</f>
        <v>0</v>
      </c>
      <c r="X111" s="39">
        <f t="shared" si="61"/>
        <v>295572.55578930001</v>
      </c>
      <c r="Y111" s="61">
        <f t="shared" si="62"/>
        <v>152790.48393349999</v>
      </c>
      <c r="Z111" s="61">
        <f t="shared" si="63"/>
        <v>71600.880541499995</v>
      </c>
      <c r="AA111" s="61">
        <f t="shared" si="64"/>
        <v>152845.51051835</v>
      </c>
      <c r="AB111" s="61">
        <f t="shared" si="65"/>
        <v>18342.194950000001</v>
      </c>
      <c r="AC111" s="39">
        <f t="shared" si="66"/>
        <v>395579.06994334998</v>
      </c>
      <c r="AD111" s="54">
        <f t="shared" si="67"/>
        <v>2525371.1207326502</v>
      </c>
      <c r="AE111" s="39">
        <f>+B111</f>
        <v>2388105</v>
      </c>
      <c r="AF111" s="39">
        <f t="shared" si="68"/>
        <v>-2101532.4</v>
      </c>
      <c r="AG111" s="18">
        <v>11</v>
      </c>
      <c r="AH111" s="19">
        <f t="shared" si="92"/>
        <v>27779082.328059152</v>
      </c>
      <c r="AI111" s="76">
        <f t="shared" si="70"/>
        <v>20176414.445</v>
      </c>
      <c r="AJ111" s="76">
        <f t="shared" si="71"/>
        <v>3251298.1136822999</v>
      </c>
      <c r="AK111" s="76">
        <f t="shared" si="72"/>
        <v>4351369.7693768498</v>
      </c>
      <c r="AL111" s="76">
        <f t="shared" si="73"/>
        <v>202029.68965861201</v>
      </c>
      <c r="AM111" s="76">
        <f t="shared" si="74"/>
        <v>2222326.5862447321</v>
      </c>
      <c r="AN111" s="76">
        <f t="shared" si="75"/>
        <v>30001408.914303884</v>
      </c>
      <c r="AO111" s="76">
        <f t="shared" si="76"/>
        <v>3000140.8914303887</v>
      </c>
      <c r="AP111" s="76">
        <f t="shared" si="77"/>
        <v>570026.76937177381</v>
      </c>
      <c r="AQ111" s="76">
        <f t="shared" si="78"/>
        <v>30571435.683675658</v>
      </c>
    </row>
    <row r="112" spans="1:43" ht="13.5" customHeight="1" x14ac:dyDescent="0.2">
      <c r="A112" s="12" t="s">
        <v>106</v>
      </c>
      <c r="B112" s="13"/>
      <c r="C112" s="21"/>
      <c r="D112" s="22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70"/>
      <c r="AH112" s="21"/>
      <c r="AI112" s="76"/>
      <c r="AJ112" s="76"/>
      <c r="AK112" s="76"/>
      <c r="AL112" s="76"/>
      <c r="AM112" s="76"/>
      <c r="AN112" s="76"/>
      <c r="AO112" s="76"/>
      <c r="AP112" s="76"/>
      <c r="AQ112" s="76"/>
    </row>
    <row r="113" spans="1:43" ht="13.5" customHeight="1" x14ac:dyDescent="0.2">
      <c r="A113" s="16" t="s">
        <v>107</v>
      </c>
      <c r="B113" s="17">
        <v>5500000</v>
      </c>
      <c r="C113" s="19">
        <v>60500000</v>
      </c>
      <c r="D113" s="19">
        <v>0</v>
      </c>
      <c r="E113" s="19">
        <v>0</v>
      </c>
      <c r="F113" s="38">
        <v>30</v>
      </c>
      <c r="G113" s="61">
        <f t="shared" si="49"/>
        <v>3954500</v>
      </c>
      <c r="H113" s="61">
        <f t="shared" ref="H113:H121" si="93">IF(G113&lt;2000000,117172,0)</f>
        <v>0</v>
      </c>
      <c r="I113" s="39">
        <f t="shared" si="50"/>
        <v>0</v>
      </c>
      <c r="J113" s="39">
        <f t="shared" si="51"/>
        <v>3954499.9999999995</v>
      </c>
      <c r="K113" s="39">
        <f t="shared" si="52"/>
        <v>3954499.9999999995</v>
      </c>
      <c r="L113" s="61">
        <f t="shared" si="53"/>
        <v>158179.99999999997</v>
      </c>
      <c r="M113" s="61">
        <f t="shared" si="54"/>
        <v>158179.99999999997</v>
      </c>
      <c r="N113" s="61"/>
      <c r="O113" s="61" t="b">
        <f t="shared" ref="O113:O121" si="94">IF(AND(G113&gt;=($B$176*4),G113&lt;($B$176*16)),G113*$AH$164,IF(AND(G113&gt;=($B$176*16),G113&lt;=($B$176*17)),G113*$AH$165,IF(AND(G113&gt;($B$176*17),G113&lt;=
($B$176*18)),G113*$AH$166,IF(AND(G113&gt;($B$176*18),G113&gt;=($B$176*19)),G113*$AH$167,IF(AND(G113&gt;($B$176*19),G113&lt;=($B$176*20)),G113*$AH$168,IF((G113&gt;($B$176*20)),G113*$AH$169))))))</f>
        <v>0</v>
      </c>
      <c r="P113" s="39">
        <f t="shared" si="55"/>
        <v>316359.99999999994</v>
      </c>
      <c r="Q113" s="39">
        <f t="shared" si="56"/>
        <v>3638139.9999999995</v>
      </c>
      <c r="R113" s="61">
        <f t="shared" si="57"/>
        <v>0</v>
      </c>
      <c r="S113" s="61">
        <f t="shared" si="58"/>
        <v>474539.99999999994</v>
      </c>
      <c r="T113" s="61">
        <f t="shared" si="59"/>
        <v>41284.979999999996</v>
      </c>
      <c r="U113" s="61">
        <f t="shared" si="60"/>
        <v>164902.65</v>
      </c>
      <c r="V113" s="65">
        <f>+IF(G113&lt;$B$179,0,G113*3%)</f>
        <v>0</v>
      </c>
      <c r="W113" s="65">
        <f>+IF(J113&lt;$B$179,0,J113*2%)</f>
        <v>0</v>
      </c>
      <c r="X113" s="39">
        <f t="shared" si="61"/>
        <v>680727.62999999989</v>
      </c>
      <c r="Y113" s="61">
        <f t="shared" si="62"/>
        <v>329409.84999999998</v>
      </c>
      <c r="Z113" s="61">
        <f t="shared" si="63"/>
        <v>164902.65</v>
      </c>
      <c r="AA113" s="61">
        <f t="shared" si="64"/>
        <v>329528.48499999999</v>
      </c>
      <c r="AB113" s="61">
        <f t="shared" si="65"/>
        <v>39544.999999999993</v>
      </c>
      <c r="AC113" s="39">
        <f t="shared" si="66"/>
        <v>863385.98499999999</v>
      </c>
      <c r="AD113" s="39">
        <f t="shared" si="67"/>
        <v>5498613.6149999993</v>
      </c>
      <c r="AE113" s="39">
        <f t="shared" ref="AE113:AE121" si="95">+B113</f>
        <v>5500000</v>
      </c>
      <c r="AF113" s="39">
        <f t="shared" si="68"/>
        <v>-4840000</v>
      </c>
      <c r="AG113" s="18">
        <v>11</v>
      </c>
      <c r="AH113" s="19">
        <f t="shared" ref="AH113:AH121" si="96">+AD113*AG113</f>
        <v>60484749.764999993</v>
      </c>
      <c r="AI113" s="76">
        <f t="shared" si="70"/>
        <v>43499499.999999993</v>
      </c>
      <c r="AJ113" s="76">
        <f t="shared" si="71"/>
        <v>7488003.9299999988</v>
      </c>
      <c r="AK113" s="76">
        <f t="shared" si="72"/>
        <v>9497245.834999999</v>
      </c>
      <c r="AL113" s="76">
        <f t="shared" si="73"/>
        <v>439889.08919999993</v>
      </c>
      <c r="AM113" s="76">
        <f t="shared" si="74"/>
        <v>4838779.9811999993</v>
      </c>
      <c r="AN113" s="76">
        <f t="shared" si="75"/>
        <v>65323529.746199995</v>
      </c>
      <c r="AO113" s="76">
        <f t="shared" si="76"/>
        <v>6532352.9746199995</v>
      </c>
      <c r="AP113" s="76">
        <f t="shared" si="77"/>
        <v>1241147.0651777999</v>
      </c>
      <c r="AQ113" s="76">
        <f t="shared" si="78"/>
        <v>66564676.811377794</v>
      </c>
    </row>
    <row r="114" spans="1:43" ht="13.5" customHeight="1" x14ac:dyDescent="0.2">
      <c r="A114" s="16" t="s">
        <v>108</v>
      </c>
      <c r="B114" s="17">
        <v>4500000</v>
      </c>
      <c r="C114" s="19">
        <v>49500000</v>
      </c>
      <c r="D114" s="19">
        <v>0</v>
      </c>
      <c r="E114" s="19">
        <v>0</v>
      </c>
      <c r="F114" s="38">
        <v>30</v>
      </c>
      <c r="G114" s="61">
        <f t="shared" si="49"/>
        <v>3235500</v>
      </c>
      <c r="H114" s="61">
        <f t="shared" si="93"/>
        <v>0</v>
      </c>
      <c r="I114" s="39">
        <f t="shared" si="50"/>
        <v>0</v>
      </c>
      <c r="J114" s="39">
        <f t="shared" si="51"/>
        <v>3235500</v>
      </c>
      <c r="K114" s="39">
        <f t="shared" si="52"/>
        <v>3235500</v>
      </c>
      <c r="L114" s="61">
        <f t="shared" si="53"/>
        <v>129420</v>
      </c>
      <c r="M114" s="61">
        <f t="shared" si="54"/>
        <v>129420</v>
      </c>
      <c r="N114" s="61"/>
      <c r="O114" s="61" t="b">
        <f t="shared" si="94"/>
        <v>0</v>
      </c>
      <c r="P114" s="39">
        <f t="shared" si="55"/>
        <v>258840</v>
      </c>
      <c r="Q114" s="39">
        <f t="shared" si="56"/>
        <v>2976660</v>
      </c>
      <c r="R114" s="61">
        <f t="shared" si="57"/>
        <v>0</v>
      </c>
      <c r="S114" s="61">
        <f t="shared" si="58"/>
        <v>388260</v>
      </c>
      <c r="T114" s="61">
        <f t="shared" si="59"/>
        <v>33778.619999999995</v>
      </c>
      <c r="U114" s="61">
        <f t="shared" si="60"/>
        <v>134920.35</v>
      </c>
      <c r="V114" s="65">
        <f t="shared" ref="V114:V121" si="97">+IF(G114&lt;$B$179,0,G114*3%)</f>
        <v>0</v>
      </c>
      <c r="W114" s="65">
        <f t="shared" ref="W114:W121" si="98">+IF(J114&lt;$B$179,0,J114*2%)</f>
        <v>0</v>
      </c>
      <c r="X114" s="39">
        <f t="shared" si="61"/>
        <v>556958.97</v>
      </c>
      <c r="Y114" s="61">
        <f t="shared" si="62"/>
        <v>269517.15000000002</v>
      </c>
      <c r="Z114" s="61">
        <f t="shared" si="63"/>
        <v>134920.35</v>
      </c>
      <c r="AA114" s="61">
        <f t="shared" si="64"/>
        <v>269614.21500000003</v>
      </c>
      <c r="AB114" s="61">
        <f t="shared" si="65"/>
        <v>32355</v>
      </c>
      <c r="AC114" s="39">
        <f t="shared" si="66"/>
        <v>706406.71500000008</v>
      </c>
      <c r="AD114" s="39">
        <f t="shared" si="67"/>
        <v>4498865.6849999996</v>
      </c>
      <c r="AE114" s="39">
        <f t="shared" si="95"/>
        <v>4500000</v>
      </c>
      <c r="AF114" s="39">
        <f t="shared" si="68"/>
        <v>-3960000</v>
      </c>
      <c r="AG114" s="18">
        <v>11</v>
      </c>
      <c r="AH114" s="19">
        <f t="shared" si="96"/>
        <v>49487522.534999996</v>
      </c>
      <c r="AI114" s="76">
        <f t="shared" si="70"/>
        <v>35590500</v>
      </c>
      <c r="AJ114" s="76">
        <f t="shared" si="71"/>
        <v>6126548.6699999999</v>
      </c>
      <c r="AK114" s="76">
        <f t="shared" si="72"/>
        <v>7770473.8650000012</v>
      </c>
      <c r="AL114" s="76">
        <f t="shared" si="73"/>
        <v>359909.2548</v>
      </c>
      <c r="AM114" s="76">
        <f t="shared" si="74"/>
        <v>3959001.8027999997</v>
      </c>
      <c r="AN114" s="76">
        <f t="shared" si="75"/>
        <v>53446524.337799996</v>
      </c>
      <c r="AO114" s="76">
        <f t="shared" si="76"/>
        <v>5344652.4337799996</v>
      </c>
      <c r="AP114" s="76">
        <f t="shared" si="77"/>
        <v>1015483.9624182</v>
      </c>
      <c r="AQ114" s="76">
        <f t="shared" si="78"/>
        <v>54462008.300218195</v>
      </c>
    </row>
    <row r="115" spans="1:43" ht="13.5" customHeight="1" x14ac:dyDescent="0.2">
      <c r="A115" s="16" t="s">
        <v>109</v>
      </c>
      <c r="B115" s="17">
        <v>2388104</v>
      </c>
      <c r="C115" s="19">
        <v>26269144</v>
      </c>
      <c r="D115" s="19">
        <v>0</v>
      </c>
      <c r="E115" s="19">
        <v>0</v>
      </c>
      <c r="F115" s="38">
        <v>30</v>
      </c>
      <c r="G115" s="61">
        <f t="shared" si="49"/>
        <v>1717046.7759999998</v>
      </c>
      <c r="H115" s="61">
        <f t="shared" si="93"/>
        <v>117172</v>
      </c>
      <c r="I115" s="39">
        <f t="shared" si="50"/>
        <v>117172</v>
      </c>
      <c r="J115" s="39">
        <f t="shared" si="51"/>
        <v>1717046.7759999998</v>
      </c>
      <c r="K115" s="39">
        <f t="shared" si="52"/>
        <v>1834218.7759999998</v>
      </c>
      <c r="L115" s="61">
        <f t="shared" si="53"/>
        <v>68681.871039999998</v>
      </c>
      <c r="M115" s="61">
        <f t="shared" si="54"/>
        <v>68681.871039999998</v>
      </c>
      <c r="N115" s="61"/>
      <c r="O115" s="61" t="b">
        <f t="shared" si="94"/>
        <v>0</v>
      </c>
      <c r="P115" s="39">
        <f t="shared" si="55"/>
        <v>137363.74208</v>
      </c>
      <c r="Q115" s="39">
        <f t="shared" si="56"/>
        <v>1696855.0339199998</v>
      </c>
      <c r="R115" s="61">
        <f t="shared" si="57"/>
        <v>0</v>
      </c>
      <c r="S115" s="61">
        <f t="shared" si="58"/>
        <v>206045.61311999997</v>
      </c>
      <c r="T115" s="61">
        <f t="shared" si="59"/>
        <v>17925.968341439999</v>
      </c>
      <c r="U115" s="61">
        <f t="shared" si="60"/>
        <v>71600.8505592</v>
      </c>
      <c r="V115" s="65">
        <f t="shared" si="97"/>
        <v>0</v>
      </c>
      <c r="W115" s="65">
        <f t="shared" si="98"/>
        <v>0</v>
      </c>
      <c r="X115" s="39">
        <f t="shared" si="61"/>
        <v>295572.43202063994</v>
      </c>
      <c r="Y115" s="61">
        <f t="shared" si="62"/>
        <v>152790.42404079999</v>
      </c>
      <c r="Z115" s="61">
        <f t="shared" si="63"/>
        <v>71600.8505592</v>
      </c>
      <c r="AA115" s="61">
        <f t="shared" si="64"/>
        <v>152845.45060407999</v>
      </c>
      <c r="AB115" s="61">
        <f t="shared" si="65"/>
        <v>18342.187759999997</v>
      </c>
      <c r="AC115" s="39">
        <f t="shared" si="66"/>
        <v>395578.91296407999</v>
      </c>
      <c r="AD115" s="54">
        <f t="shared" si="67"/>
        <v>2525370.1209847201</v>
      </c>
      <c r="AE115" s="39">
        <f t="shared" si="95"/>
        <v>2388104</v>
      </c>
      <c r="AF115" s="39">
        <f t="shared" si="68"/>
        <v>-2101531.52</v>
      </c>
      <c r="AG115" s="18">
        <v>11</v>
      </c>
      <c r="AH115" s="19">
        <f t="shared" si="96"/>
        <v>27779071.330831923</v>
      </c>
      <c r="AI115" s="76">
        <f t="shared" si="70"/>
        <v>20176406.535999998</v>
      </c>
      <c r="AJ115" s="76">
        <f t="shared" si="71"/>
        <v>3251296.7522270395</v>
      </c>
      <c r="AK115" s="76">
        <f t="shared" si="72"/>
        <v>4351368.0426048804</v>
      </c>
      <c r="AL115" s="76">
        <f t="shared" si="73"/>
        <v>202029.6096787776</v>
      </c>
      <c r="AM115" s="76">
        <f t="shared" si="74"/>
        <v>2222325.7064665537</v>
      </c>
      <c r="AN115" s="76">
        <f t="shared" si="75"/>
        <v>30001397.037298478</v>
      </c>
      <c r="AO115" s="76">
        <f t="shared" si="76"/>
        <v>3000139.7037298479</v>
      </c>
      <c r="AP115" s="76">
        <f t="shared" si="77"/>
        <v>570026.54370867112</v>
      </c>
      <c r="AQ115" s="76">
        <f t="shared" si="78"/>
        <v>30571423.581007149</v>
      </c>
    </row>
    <row r="116" spans="1:43" ht="13.5" customHeight="1" x14ac:dyDescent="0.2">
      <c r="A116" s="16" t="s">
        <v>110</v>
      </c>
      <c r="B116" s="17">
        <v>2388104</v>
      </c>
      <c r="C116" s="19">
        <v>26269144</v>
      </c>
      <c r="D116" s="19">
        <v>0</v>
      </c>
      <c r="E116" s="19">
        <v>0</v>
      </c>
      <c r="F116" s="38">
        <v>30</v>
      </c>
      <c r="G116" s="61">
        <f t="shared" si="49"/>
        <v>1717046.7759999998</v>
      </c>
      <c r="H116" s="61">
        <f t="shared" si="93"/>
        <v>117172</v>
      </c>
      <c r="I116" s="39">
        <f t="shared" si="50"/>
        <v>117172</v>
      </c>
      <c r="J116" s="39">
        <f t="shared" si="51"/>
        <v>1717046.7759999998</v>
      </c>
      <c r="K116" s="39">
        <f t="shared" si="52"/>
        <v>1834218.7759999998</v>
      </c>
      <c r="L116" s="61">
        <f t="shared" si="53"/>
        <v>68681.871039999998</v>
      </c>
      <c r="M116" s="61">
        <f t="shared" si="54"/>
        <v>68681.871039999998</v>
      </c>
      <c r="N116" s="61"/>
      <c r="O116" s="61" t="b">
        <f t="shared" si="94"/>
        <v>0</v>
      </c>
      <c r="P116" s="39">
        <f t="shared" si="55"/>
        <v>137363.74208</v>
      </c>
      <c r="Q116" s="39">
        <f t="shared" si="56"/>
        <v>1696855.0339199998</v>
      </c>
      <c r="R116" s="61">
        <f t="shared" si="57"/>
        <v>0</v>
      </c>
      <c r="S116" s="61">
        <f t="shared" si="58"/>
        <v>206045.61311999997</v>
      </c>
      <c r="T116" s="61">
        <f t="shared" si="59"/>
        <v>17925.968341439999</v>
      </c>
      <c r="U116" s="61">
        <f t="shared" si="60"/>
        <v>71600.8505592</v>
      </c>
      <c r="V116" s="65">
        <f t="shared" si="97"/>
        <v>0</v>
      </c>
      <c r="W116" s="65">
        <f t="shared" si="98"/>
        <v>0</v>
      </c>
      <c r="X116" s="39">
        <f t="shared" si="61"/>
        <v>295572.43202063994</v>
      </c>
      <c r="Y116" s="61">
        <f t="shared" si="62"/>
        <v>152790.42404079999</v>
      </c>
      <c r="Z116" s="61">
        <f t="shared" si="63"/>
        <v>71600.8505592</v>
      </c>
      <c r="AA116" s="61">
        <f t="shared" si="64"/>
        <v>152845.45060407999</v>
      </c>
      <c r="AB116" s="61">
        <f t="shared" si="65"/>
        <v>18342.187759999997</v>
      </c>
      <c r="AC116" s="39">
        <f t="shared" si="66"/>
        <v>395578.91296407999</v>
      </c>
      <c r="AD116" s="54">
        <f t="shared" si="67"/>
        <v>2525370.1209847201</v>
      </c>
      <c r="AE116" s="39">
        <f t="shared" si="95"/>
        <v>2388104</v>
      </c>
      <c r="AF116" s="39">
        <f t="shared" si="68"/>
        <v>-2101531.52</v>
      </c>
      <c r="AG116" s="18">
        <v>11</v>
      </c>
      <c r="AH116" s="19">
        <f t="shared" si="96"/>
        <v>27779071.330831923</v>
      </c>
      <c r="AI116" s="76">
        <f t="shared" si="70"/>
        <v>20176406.535999998</v>
      </c>
      <c r="AJ116" s="76">
        <f t="shared" si="71"/>
        <v>3251296.7522270395</v>
      </c>
      <c r="AK116" s="76">
        <f t="shared" si="72"/>
        <v>4351368.0426048804</v>
      </c>
      <c r="AL116" s="76">
        <f t="shared" si="73"/>
        <v>202029.6096787776</v>
      </c>
      <c r="AM116" s="76">
        <f t="shared" si="74"/>
        <v>2222325.7064665537</v>
      </c>
      <c r="AN116" s="76">
        <f t="shared" si="75"/>
        <v>30001397.037298478</v>
      </c>
      <c r="AO116" s="76">
        <f t="shared" si="76"/>
        <v>3000139.7037298479</v>
      </c>
      <c r="AP116" s="76">
        <f t="shared" si="77"/>
        <v>570026.54370867112</v>
      </c>
      <c r="AQ116" s="76">
        <f t="shared" si="78"/>
        <v>30571423.581007149</v>
      </c>
    </row>
    <row r="117" spans="1:43" ht="13.5" customHeight="1" x14ac:dyDescent="0.2">
      <c r="A117" s="16" t="s">
        <v>111</v>
      </c>
      <c r="B117" s="17">
        <v>2388104</v>
      </c>
      <c r="C117" s="19">
        <v>26269144</v>
      </c>
      <c r="D117" s="19">
        <v>0</v>
      </c>
      <c r="E117" s="19">
        <v>0</v>
      </c>
      <c r="F117" s="38">
        <v>30</v>
      </c>
      <c r="G117" s="61">
        <f t="shared" si="49"/>
        <v>1717046.7759999998</v>
      </c>
      <c r="H117" s="61">
        <f t="shared" si="93"/>
        <v>117172</v>
      </c>
      <c r="I117" s="39">
        <f t="shared" si="50"/>
        <v>117172</v>
      </c>
      <c r="J117" s="39">
        <f t="shared" si="51"/>
        <v>1717046.7759999998</v>
      </c>
      <c r="K117" s="39">
        <f t="shared" si="52"/>
        <v>1834218.7759999998</v>
      </c>
      <c r="L117" s="61">
        <f t="shared" si="53"/>
        <v>68681.871039999998</v>
      </c>
      <c r="M117" s="61">
        <f t="shared" si="54"/>
        <v>68681.871039999998</v>
      </c>
      <c r="N117" s="61"/>
      <c r="O117" s="61" t="b">
        <f t="shared" si="94"/>
        <v>0</v>
      </c>
      <c r="P117" s="39">
        <f t="shared" si="55"/>
        <v>137363.74208</v>
      </c>
      <c r="Q117" s="39">
        <f t="shared" si="56"/>
        <v>1696855.0339199998</v>
      </c>
      <c r="R117" s="61">
        <f t="shared" si="57"/>
        <v>0</v>
      </c>
      <c r="S117" s="61">
        <f t="shared" si="58"/>
        <v>206045.61311999997</v>
      </c>
      <c r="T117" s="61">
        <f t="shared" si="59"/>
        <v>17925.968341439999</v>
      </c>
      <c r="U117" s="61">
        <f t="shared" si="60"/>
        <v>71600.8505592</v>
      </c>
      <c r="V117" s="65">
        <f t="shared" si="97"/>
        <v>0</v>
      </c>
      <c r="W117" s="65">
        <f t="shared" si="98"/>
        <v>0</v>
      </c>
      <c r="X117" s="39">
        <f t="shared" si="61"/>
        <v>295572.43202063994</v>
      </c>
      <c r="Y117" s="61">
        <f t="shared" si="62"/>
        <v>152790.42404079999</v>
      </c>
      <c r="Z117" s="61">
        <f t="shared" si="63"/>
        <v>71600.8505592</v>
      </c>
      <c r="AA117" s="61">
        <f t="shared" si="64"/>
        <v>152845.45060407999</v>
      </c>
      <c r="AB117" s="61">
        <f t="shared" si="65"/>
        <v>18342.187759999997</v>
      </c>
      <c r="AC117" s="39">
        <f t="shared" si="66"/>
        <v>395578.91296407999</v>
      </c>
      <c r="AD117" s="54">
        <f t="shared" si="67"/>
        <v>2525370.1209847201</v>
      </c>
      <c r="AE117" s="39">
        <f t="shared" si="95"/>
        <v>2388104</v>
      </c>
      <c r="AF117" s="39">
        <f t="shared" si="68"/>
        <v>-2101531.52</v>
      </c>
      <c r="AG117" s="18">
        <v>11</v>
      </c>
      <c r="AH117" s="19">
        <f t="shared" si="96"/>
        <v>27779071.330831923</v>
      </c>
      <c r="AI117" s="76">
        <f t="shared" si="70"/>
        <v>20176406.535999998</v>
      </c>
      <c r="AJ117" s="76">
        <f t="shared" si="71"/>
        <v>3251296.7522270395</v>
      </c>
      <c r="AK117" s="76">
        <f t="shared" si="72"/>
        <v>4351368.0426048804</v>
      </c>
      <c r="AL117" s="76">
        <f t="shared" si="73"/>
        <v>202029.6096787776</v>
      </c>
      <c r="AM117" s="76">
        <f t="shared" si="74"/>
        <v>2222325.7064665537</v>
      </c>
      <c r="AN117" s="76">
        <f t="shared" si="75"/>
        <v>30001397.037298478</v>
      </c>
      <c r="AO117" s="76">
        <f t="shared" si="76"/>
        <v>3000139.7037298479</v>
      </c>
      <c r="AP117" s="76">
        <f t="shared" si="77"/>
        <v>570026.54370867112</v>
      </c>
      <c r="AQ117" s="76">
        <f t="shared" si="78"/>
        <v>30571423.581007149</v>
      </c>
    </row>
    <row r="118" spans="1:43" ht="13.5" customHeight="1" x14ac:dyDescent="0.2">
      <c r="A118" s="16" t="s">
        <v>112</v>
      </c>
      <c r="B118" s="17">
        <v>2388104</v>
      </c>
      <c r="C118" s="19">
        <v>26269144</v>
      </c>
      <c r="D118" s="19">
        <v>0</v>
      </c>
      <c r="E118" s="19">
        <v>0</v>
      </c>
      <c r="F118" s="38">
        <v>30</v>
      </c>
      <c r="G118" s="61">
        <f t="shared" si="49"/>
        <v>1717046.7759999998</v>
      </c>
      <c r="H118" s="61">
        <f t="shared" si="93"/>
        <v>117172</v>
      </c>
      <c r="I118" s="39">
        <f t="shared" si="50"/>
        <v>117172</v>
      </c>
      <c r="J118" s="39">
        <f t="shared" si="51"/>
        <v>1717046.7759999998</v>
      </c>
      <c r="K118" s="39">
        <f t="shared" si="52"/>
        <v>1834218.7759999998</v>
      </c>
      <c r="L118" s="61">
        <f t="shared" si="53"/>
        <v>68681.871039999998</v>
      </c>
      <c r="M118" s="61">
        <f t="shared" si="54"/>
        <v>68681.871039999998</v>
      </c>
      <c r="N118" s="61"/>
      <c r="O118" s="61" t="b">
        <f t="shared" si="94"/>
        <v>0</v>
      </c>
      <c r="P118" s="39">
        <f t="shared" si="55"/>
        <v>137363.74208</v>
      </c>
      <c r="Q118" s="39">
        <f t="shared" si="56"/>
        <v>1696855.0339199998</v>
      </c>
      <c r="R118" s="61">
        <f t="shared" si="57"/>
        <v>0</v>
      </c>
      <c r="S118" s="61">
        <f t="shared" si="58"/>
        <v>206045.61311999997</v>
      </c>
      <c r="T118" s="61">
        <f t="shared" si="59"/>
        <v>17925.968341439999</v>
      </c>
      <c r="U118" s="61">
        <f t="shared" si="60"/>
        <v>71600.8505592</v>
      </c>
      <c r="V118" s="65">
        <f t="shared" si="97"/>
        <v>0</v>
      </c>
      <c r="W118" s="65">
        <f t="shared" si="98"/>
        <v>0</v>
      </c>
      <c r="X118" s="39">
        <f t="shared" si="61"/>
        <v>295572.43202063994</v>
      </c>
      <c r="Y118" s="61">
        <f t="shared" si="62"/>
        <v>152790.42404079999</v>
      </c>
      <c r="Z118" s="61">
        <f t="shared" si="63"/>
        <v>71600.8505592</v>
      </c>
      <c r="AA118" s="61">
        <f t="shared" si="64"/>
        <v>152845.45060407999</v>
      </c>
      <c r="AB118" s="61">
        <f t="shared" si="65"/>
        <v>18342.187759999997</v>
      </c>
      <c r="AC118" s="39">
        <f t="shared" si="66"/>
        <v>395578.91296407999</v>
      </c>
      <c r="AD118" s="54">
        <f t="shared" si="67"/>
        <v>2525370.1209847201</v>
      </c>
      <c r="AE118" s="39">
        <f t="shared" si="95"/>
        <v>2388104</v>
      </c>
      <c r="AF118" s="39">
        <f t="shared" si="68"/>
        <v>-2101531.52</v>
      </c>
      <c r="AG118" s="18">
        <v>11</v>
      </c>
      <c r="AH118" s="19">
        <f t="shared" si="96"/>
        <v>27779071.330831923</v>
      </c>
      <c r="AI118" s="76">
        <f t="shared" si="70"/>
        <v>20176406.535999998</v>
      </c>
      <c r="AJ118" s="76">
        <f t="shared" si="71"/>
        <v>3251296.7522270395</v>
      </c>
      <c r="AK118" s="76">
        <f t="shared" si="72"/>
        <v>4351368.0426048804</v>
      </c>
      <c r="AL118" s="76">
        <f t="shared" si="73"/>
        <v>202029.6096787776</v>
      </c>
      <c r="AM118" s="76">
        <f t="shared" si="74"/>
        <v>2222325.7064665537</v>
      </c>
      <c r="AN118" s="76">
        <f t="shared" si="75"/>
        <v>30001397.037298478</v>
      </c>
      <c r="AO118" s="76">
        <f t="shared" si="76"/>
        <v>3000139.7037298479</v>
      </c>
      <c r="AP118" s="76">
        <f t="shared" si="77"/>
        <v>570026.54370867112</v>
      </c>
      <c r="AQ118" s="76">
        <f t="shared" si="78"/>
        <v>30571423.581007149</v>
      </c>
    </row>
    <row r="119" spans="1:43" ht="13.5" customHeight="1" x14ac:dyDescent="0.2">
      <c r="A119" s="16" t="s">
        <v>113</v>
      </c>
      <c r="B119" s="17">
        <v>2884000</v>
      </c>
      <c r="C119" s="19">
        <v>31724000</v>
      </c>
      <c r="D119" s="19">
        <v>0</v>
      </c>
      <c r="E119" s="19">
        <v>0</v>
      </c>
      <c r="F119" s="38">
        <v>30</v>
      </c>
      <c r="G119" s="61">
        <f t="shared" si="49"/>
        <v>2073596</v>
      </c>
      <c r="H119" s="61">
        <f t="shared" si="93"/>
        <v>0</v>
      </c>
      <c r="I119" s="39">
        <f t="shared" si="50"/>
        <v>0</v>
      </c>
      <c r="J119" s="39">
        <f t="shared" si="51"/>
        <v>2073596</v>
      </c>
      <c r="K119" s="39">
        <f t="shared" si="52"/>
        <v>2073596</v>
      </c>
      <c r="L119" s="61">
        <f t="shared" si="53"/>
        <v>82943.839999999997</v>
      </c>
      <c r="M119" s="61">
        <f t="shared" si="54"/>
        <v>82943.839999999997</v>
      </c>
      <c r="N119" s="61"/>
      <c r="O119" s="61" t="b">
        <f t="shared" si="94"/>
        <v>0</v>
      </c>
      <c r="P119" s="39">
        <f t="shared" si="55"/>
        <v>165887.67999999999</v>
      </c>
      <c r="Q119" s="39">
        <f t="shared" si="56"/>
        <v>1907708.32</v>
      </c>
      <c r="R119" s="61">
        <f t="shared" si="57"/>
        <v>0</v>
      </c>
      <c r="S119" s="61">
        <f t="shared" si="58"/>
        <v>248831.52</v>
      </c>
      <c r="T119" s="61">
        <f t="shared" si="59"/>
        <v>21648.342239999998</v>
      </c>
      <c r="U119" s="61">
        <f t="shared" si="60"/>
        <v>86468.953200000004</v>
      </c>
      <c r="V119" s="65">
        <f t="shared" si="97"/>
        <v>0</v>
      </c>
      <c r="W119" s="65">
        <f t="shared" si="98"/>
        <v>0</v>
      </c>
      <c r="X119" s="39">
        <f t="shared" si="61"/>
        <v>356948.81543999998</v>
      </c>
      <c r="Y119" s="61">
        <f t="shared" si="62"/>
        <v>172730.54680000001</v>
      </c>
      <c r="Z119" s="61">
        <f t="shared" si="63"/>
        <v>86468.953200000004</v>
      </c>
      <c r="AA119" s="61">
        <f t="shared" si="64"/>
        <v>172792.75468000001</v>
      </c>
      <c r="AB119" s="61">
        <f t="shared" si="65"/>
        <v>20735.96</v>
      </c>
      <c r="AC119" s="39">
        <f t="shared" si="66"/>
        <v>452728.21468000003</v>
      </c>
      <c r="AD119" s="39">
        <f t="shared" si="67"/>
        <v>2883273.0301200002</v>
      </c>
      <c r="AE119" s="39">
        <f t="shared" si="95"/>
        <v>2884000</v>
      </c>
      <c r="AF119" s="39">
        <f t="shared" si="68"/>
        <v>-2537920</v>
      </c>
      <c r="AG119" s="18">
        <v>11</v>
      </c>
      <c r="AH119" s="19">
        <f t="shared" si="96"/>
        <v>31716003.331320003</v>
      </c>
      <c r="AI119" s="76">
        <f t="shared" si="70"/>
        <v>22809556</v>
      </c>
      <c r="AJ119" s="76">
        <f t="shared" si="71"/>
        <v>3926436.9698399999</v>
      </c>
      <c r="AK119" s="76">
        <f t="shared" si="72"/>
        <v>4980010.3614800004</v>
      </c>
      <c r="AL119" s="76">
        <f t="shared" si="73"/>
        <v>230661.84240960004</v>
      </c>
      <c r="AM119" s="76">
        <f t="shared" si="74"/>
        <v>2537280.2665056004</v>
      </c>
      <c r="AN119" s="76">
        <f t="shared" si="75"/>
        <v>34253283.597825602</v>
      </c>
      <c r="AO119" s="76">
        <f t="shared" si="76"/>
        <v>3425328.3597825603</v>
      </c>
      <c r="AP119" s="76">
        <f t="shared" si="77"/>
        <v>650812.38835868647</v>
      </c>
      <c r="AQ119" s="76">
        <f t="shared" si="78"/>
        <v>34904095.986184292</v>
      </c>
    </row>
    <row r="120" spans="1:43" ht="13.5" customHeight="1" x14ac:dyDescent="0.2">
      <c r="A120" s="16" t="s">
        <v>114</v>
      </c>
      <c r="B120" s="17">
        <v>2388105</v>
      </c>
      <c r="C120" s="19">
        <v>26269155</v>
      </c>
      <c r="D120" s="19">
        <v>0</v>
      </c>
      <c r="E120" s="19">
        <v>0</v>
      </c>
      <c r="F120" s="38">
        <v>30</v>
      </c>
      <c r="G120" s="61">
        <f t="shared" si="49"/>
        <v>1717047.4949999999</v>
      </c>
      <c r="H120" s="61">
        <f t="shared" si="93"/>
        <v>117172</v>
      </c>
      <c r="I120" s="39">
        <f t="shared" si="50"/>
        <v>117172</v>
      </c>
      <c r="J120" s="39">
        <f t="shared" si="51"/>
        <v>1717047.4949999999</v>
      </c>
      <c r="K120" s="39">
        <f t="shared" si="52"/>
        <v>1834219.4949999999</v>
      </c>
      <c r="L120" s="61">
        <f t="shared" si="53"/>
        <v>68681.899799999999</v>
      </c>
      <c r="M120" s="61">
        <f t="shared" si="54"/>
        <v>68681.899799999999</v>
      </c>
      <c r="N120" s="61"/>
      <c r="O120" s="61" t="b">
        <f t="shared" si="94"/>
        <v>0</v>
      </c>
      <c r="P120" s="39">
        <f t="shared" si="55"/>
        <v>137363.7996</v>
      </c>
      <c r="Q120" s="39">
        <f t="shared" si="56"/>
        <v>1696855.6953999999</v>
      </c>
      <c r="R120" s="61">
        <f t="shared" si="57"/>
        <v>0</v>
      </c>
      <c r="S120" s="61">
        <f t="shared" si="58"/>
        <v>206045.69939999998</v>
      </c>
      <c r="T120" s="61">
        <f t="shared" si="59"/>
        <v>17925.975847799997</v>
      </c>
      <c r="U120" s="61">
        <f t="shared" si="60"/>
        <v>71600.880541499995</v>
      </c>
      <c r="V120" s="65">
        <f t="shared" si="97"/>
        <v>0</v>
      </c>
      <c r="W120" s="65">
        <f t="shared" si="98"/>
        <v>0</v>
      </c>
      <c r="X120" s="39">
        <f t="shared" si="61"/>
        <v>295572.55578930001</v>
      </c>
      <c r="Y120" s="61">
        <f t="shared" si="62"/>
        <v>152790.48393349999</v>
      </c>
      <c r="Z120" s="61">
        <f t="shared" si="63"/>
        <v>71600.880541499995</v>
      </c>
      <c r="AA120" s="61">
        <f t="shared" si="64"/>
        <v>152845.51051835</v>
      </c>
      <c r="AB120" s="61">
        <f t="shared" si="65"/>
        <v>18342.194950000001</v>
      </c>
      <c r="AC120" s="39">
        <f t="shared" si="66"/>
        <v>395579.06994334998</v>
      </c>
      <c r="AD120" s="54">
        <f t="shared" si="67"/>
        <v>2525371.1207326502</v>
      </c>
      <c r="AE120" s="39">
        <f t="shared" si="95"/>
        <v>2388105</v>
      </c>
      <c r="AF120" s="39">
        <f t="shared" si="68"/>
        <v>-2101532.4</v>
      </c>
      <c r="AG120" s="18">
        <v>11</v>
      </c>
      <c r="AH120" s="19">
        <f t="shared" si="96"/>
        <v>27779082.328059152</v>
      </c>
      <c r="AI120" s="76">
        <f t="shared" si="70"/>
        <v>20176414.445</v>
      </c>
      <c r="AJ120" s="76">
        <f t="shared" si="71"/>
        <v>3251298.1136822999</v>
      </c>
      <c r="AK120" s="76">
        <f t="shared" si="72"/>
        <v>4351369.7693768498</v>
      </c>
      <c r="AL120" s="76">
        <f t="shared" si="73"/>
        <v>202029.68965861201</v>
      </c>
      <c r="AM120" s="76">
        <f t="shared" si="74"/>
        <v>2222326.5862447321</v>
      </c>
      <c r="AN120" s="76">
        <f t="shared" si="75"/>
        <v>30001408.914303884</v>
      </c>
      <c r="AO120" s="76">
        <f t="shared" si="76"/>
        <v>3000140.8914303887</v>
      </c>
      <c r="AP120" s="76">
        <f t="shared" si="77"/>
        <v>570026.76937177381</v>
      </c>
      <c r="AQ120" s="76">
        <f t="shared" si="78"/>
        <v>30571435.683675658</v>
      </c>
    </row>
    <row r="121" spans="1:43" ht="13.5" customHeight="1" x14ac:dyDescent="0.2">
      <c r="A121" s="16" t="s">
        <v>115</v>
      </c>
      <c r="B121" s="17">
        <v>2884000</v>
      </c>
      <c r="C121" s="19">
        <v>31724000</v>
      </c>
      <c r="D121" s="19">
        <v>0</v>
      </c>
      <c r="E121" s="19">
        <v>0</v>
      </c>
      <c r="F121" s="38">
        <v>30</v>
      </c>
      <c r="G121" s="61">
        <f t="shared" si="49"/>
        <v>2073596</v>
      </c>
      <c r="H121" s="61">
        <f t="shared" si="93"/>
        <v>0</v>
      </c>
      <c r="I121" s="39">
        <f t="shared" si="50"/>
        <v>0</v>
      </c>
      <c r="J121" s="39">
        <f t="shared" si="51"/>
        <v>2073596</v>
      </c>
      <c r="K121" s="39">
        <f t="shared" si="52"/>
        <v>2073596</v>
      </c>
      <c r="L121" s="61">
        <f t="shared" si="53"/>
        <v>82943.839999999997</v>
      </c>
      <c r="M121" s="61">
        <f t="shared" si="54"/>
        <v>82943.839999999997</v>
      </c>
      <c r="N121" s="61"/>
      <c r="O121" s="61" t="b">
        <f t="shared" si="94"/>
        <v>0</v>
      </c>
      <c r="P121" s="39">
        <f t="shared" si="55"/>
        <v>165887.67999999999</v>
      </c>
      <c r="Q121" s="39">
        <f t="shared" si="56"/>
        <v>1907708.32</v>
      </c>
      <c r="R121" s="61">
        <f t="shared" si="57"/>
        <v>0</v>
      </c>
      <c r="S121" s="61">
        <f t="shared" si="58"/>
        <v>248831.52</v>
      </c>
      <c r="T121" s="61">
        <f t="shared" si="59"/>
        <v>21648.342239999998</v>
      </c>
      <c r="U121" s="61">
        <f t="shared" si="60"/>
        <v>86468.953200000004</v>
      </c>
      <c r="V121" s="65">
        <f t="shared" si="97"/>
        <v>0</v>
      </c>
      <c r="W121" s="65">
        <f t="shared" si="98"/>
        <v>0</v>
      </c>
      <c r="X121" s="39">
        <f t="shared" si="61"/>
        <v>356948.81543999998</v>
      </c>
      <c r="Y121" s="61">
        <f t="shared" si="62"/>
        <v>172730.54680000001</v>
      </c>
      <c r="Z121" s="61">
        <f t="shared" si="63"/>
        <v>86468.953200000004</v>
      </c>
      <c r="AA121" s="61">
        <f t="shared" si="64"/>
        <v>172792.75468000001</v>
      </c>
      <c r="AB121" s="61">
        <f t="shared" si="65"/>
        <v>20735.96</v>
      </c>
      <c r="AC121" s="39">
        <f t="shared" si="66"/>
        <v>452728.21468000003</v>
      </c>
      <c r="AD121" s="39">
        <f t="shared" si="67"/>
        <v>2883273.0301200002</v>
      </c>
      <c r="AE121" s="39">
        <f t="shared" si="95"/>
        <v>2884000</v>
      </c>
      <c r="AF121" s="39">
        <f t="shared" si="68"/>
        <v>-2537920</v>
      </c>
      <c r="AG121" s="18">
        <v>11</v>
      </c>
      <c r="AH121" s="19">
        <f t="shared" si="96"/>
        <v>31716003.331320003</v>
      </c>
      <c r="AI121" s="76">
        <f t="shared" si="70"/>
        <v>22809556</v>
      </c>
      <c r="AJ121" s="76">
        <f t="shared" si="71"/>
        <v>3926436.9698399999</v>
      </c>
      <c r="AK121" s="76">
        <f t="shared" si="72"/>
        <v>4980010.3614800004</v>
      </c>
      <c r="AL121" s="76">
        <f t="shared" si="73"/>
        <v>230661.84240960004</v>
      </c>
      <c r="AM121" s="76">
        <f t="shared" si="74"/>
        <v>2537280.2665056004</v>
      </c>
      <c r="AN121" s="76">
        <f t="shared" si="75"/>
        <v>34253283.597825602</v>
      </c>
      <c r="AO121" s="76">
        <f t="shared" si="76"/>
        <v>3425328.3597825603</v>
      </c>
      <c r="AP121" s="76">
        <f t="shared" si="77"/>
        <v>650812.38835868647</v>
      </c>
      <c r="AQ121" s="76">
        <f t="shared" si="78"/>
        <v>34904095.986184292</v>
      </c>
    </row>
    <row r="122" spans="1:43" ht="13.5" customHeight="1" x14ac:dyDescent="0.2">
      <c r="A122" s="20" t="s">
        <v>116</v>
      </c>
      <c r="B122" s="9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69"/>
      <c r="AH122" s="10"/>
      <c r="AI122" s="76"/>
      <c r="AJ122" s="76"/>
      <c r="AK122" s="76"/>
      <c r="AL122" s="76"/>
      <c r="AM122" s="76"/>
      <c r="AN122" s="76"/>
      <c r="AO122" s="76"/>
      <c r="AP122" s="76"/>
      <c r="AQ122" s="76"/>
    </row>
    <row r="123" spans="1:43" ht="13.5" customHeight="1" x14ac:dyDescent="0.2">
      <c r="A123" s="12" t="s">
        <v>117</v>
      </c>
      <c r="B123" s="13"/>
      <c r="C123" s="25"/>
      <c r="D123" s="26"/>
      <c r="E123" s="26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70"/>
      <c r="AH123" s="25"/>
      <c r="AI123" s="76"/>
      <c r="AJ123" s="76"/>
      <c r="AK123" s="76"/>
      <c r="AL123" s="76"/>
      <c r="AM123" s="76"/>
      <c r="AN123" s="76"/>
      <c r="AO123" s="76"/>
      <c r="AP123" s="76"/>
      <c r="AQ123" s="76"/>
    </row>
    <row r="124" spans="1:43" ht="13.5" customHeight="1" x14ac:dyDescent="0.2">
      <c r="A124" s="16" t="s">
        <v>118</v>
      </c>
      <c r="B124" s="17">
        <v>5354362</v>
      </c>
      <c r="C124" s="19">
        <v>58897982</v>
      </c>
      <c r="D124" s="19">
        <v>0</v>
      </c>
      <c r="E124" s="19">
        <v>0</v>
      </c>
      <c r="F124" s="38">
        <v>30</v>
      </c>
      <c r="G124" s="61">
        <f t="shared" si="49"/>
        <v>3849786.2779999999</v>
      </c>
      <c r="H124" s="61">
        <f>IF(G124&lt;2000000,117172,0)</f>
        <v>0</v>
      </c>
      <c r="I124" s="39">
        <f t="shared" si="50"/>
        <v>0</v>
      </c>
      <c r="J124" s="39">
        <f t="shared" si="51"/>
        <v>3849786.2779999999</v>
      </c>
      <c r="K124" s="39">
        <f t="shared" si="52"/>
        <v>3849786.2779999999</v>
      </c>
      <c r="L124" s="61">
        <f t="shared" si="53"/>
        <v>153991.45112000001</v>
      </c>
      <c r="M124" s="61">
        <f t="shared" si="54"/>
        <v>153991.45112000001</v>
      </c>
      <c r="N124" s="61"/>
      <c r="O124" s="61" t="b">
        <f t="shared" ref="O124:O128" si="99">IF(AND(G124&gt;=($B$176*4),G124&lt;($B$176*16)),G124*$AH$164,IF(AND(G124&gt;=($B$176*16),G124&lt;=($B$176*17)),G124*$AH$165,IF(AND(G124&gt;($B$176*17),G124&lt;=
($B$176*18)),G124*$AH$166,IF(AND(G124&gt;($B$176*18),G124&gt;=($B$176*19)),G124*$AH$167,IF(AND(G124&gt;($B$176*19),G124&lt;=($B$176*20)),G124*$AH$168,IF((G124&gt;($B$176*20)),G124*$AH$169))))))</f>
        <v>0</v>
      </c>
      <c r="P124" s="39">
        <f t="shared" si="55"/>
        <v>307982.90224000002</v>
      </c>
      <c r="Q124" s="39">
        <f t="shared" si="56"/>
        <v>3541803.3757599997</v>
      </c>
      <c r="R124" s="61">
        <f t="shared" si="57"/>
        <v>0</v>
      </c>
      <c r="S124" s="61">
        <f t="shared" si="58"/>
        <v>461974.35335999995</v>
      </c>
      <c r="T124" s="61">
        <f t="shared" si="59"/>
        <v>40191.768742319997</v>
      </c>
      <c r="U124" s="61">
        <f t="shared" si="60"/>
        <v>160536.08779260001</v>
      </c>
      <c r="V124" s="65">
        <f>+IF(G124&lt;$B$179,0,G124*3%)</f>
        <v>0</v>
      </c>
      <c r="W124" s="65">
        <f>+IF(J124&lt;$B$179,0,J124*2%)</f>
        <v>0</v>
      </c>
      <c r="X124" s="39">
        <f t="shared" si="61"/>
        <v>662702.20989492</v>
      </c>
      <c r="Y124" s="61">
        <f t="shared" si="62"/>
        <v>320687.19695740001</v>
      </c>
      <c r="Z124" s="61">
        <f t="shared" si="63"/>
        <v>160536.08779260001</v>
      </c>
      <c r="AA124" s="61">
        <f t="shared" si="64"/>
        <v>320802.69054574001</v>
      </c>
      <c r="AB124" s="61">
        <f t="shared" si="65"/>
        <v>38497.862780000003</v>
      </c>
      <c r="AC124" s="39">
        <f t="shared" si="66"/>
        <v>840523.83807573991</v>
      </c>
      <c r="AD124" s="39">
        <f t="shared" si="67"/>
        <v>5353012.32597066</v>
      </c>
      <c r="AE124" s="39">
        <f>+B124</f>
        <v>5354362</v>
      </c>
      <c r="AF124" s="39">
        <f t="shared" si="68"/>
        <v>-4711838.5599999996</v>
      </c>
      <c r="AG124" s="18">
        <v>11</v>
      </c>
      <c r="AH124" s="19">
        <f t="shared" ref="AH124:AH128" si="100">+AD124*AG124</f>
        <v>58883135.585677259</v>
      </c>
      <c r="AI124" s="76">
        <f t="shared" si="70"/>
        <v>42347649.057999998</v>
      </c>
      <c r="AJ124" s="76">
        <f t="shared" si="71"/>
        <v>7289724.3088441202</v>
      </c>
      <c r="AK124" s="76">
        <f t="shared" si="72"/>
        <v>9245762.2188331392</v>
      </c>
      <c r="AL124" s="76">
        <f t="shared" si="73"/>
        <v>428240.98607765278</v>
      </c>
      <c r="AM124" s="76">
        <f t="shared" si="74"/>
        <v>4710650.846854181</v>
      </c>
      <c r="AN124" s="76">
        <f t="shared" si="75"/>
        <v>63593786.432531439</v>
      </c>
      <c r="AO124" s="76">
        <f t="shared" si="76"/>
        <v>6359378.6432531439</v>
      </c>
      <c r="AP124" s="76">
        <f t="shared" si="77"/>
        <v>1208281.9422180974</v>
      </c>
      <c r="AQ124" s="76">
        <f t="shared" si="78"/>
        <v>64802068.374749534</v>
      </c>
    </row>
    <row r="125" spans="1:43" ht="13.5" customHeight="1" x14ac:dyDescent="0.2">
      <c r="A125" s="16" t="s">
        <v>119</v>
      </c>
      <c r="B125" s="17">
        <v>3182700</v>
      </c>
      <c r="C125" s="19">
        <v>35009700</v>
      </c>
      <c r="D125" s="19">
        <v>0</v>
      </c>
      <c r="E125" s="19">
        <v>0</v>
      </c>
      <c r="F125" s="38">
        <v>30</v>
      </c>
      <c r="G125" s="61">
        <f t="shared" si="49"/>
        <v>2288361.2999999998</v>
      </c>
      <c r="H125" s="61">
        <f>IF(G125&lt;2000000,117172,0)</f>
        <v>0</v>
      </c>
      <c r="I125" s="39">
        <f t="shared" si="50"/>
        <v>0</v>
      </c>
      <c r="J125" s="39">
        <f t="shared" si="51"/>
        <v>2288361.2999999998</v>
      </c>
      <c r="K125" s="39">
        <f t="shared" si="52"/>
        <v>2288361.2999999998</v>
      </c>
      <c r="L125" s="61">
        <f t="shared" si="53"/>
        <v>91534.45199999999</v>
      </c>
      <c r="M125" s="61">
        <f t="shared" si="54"/>
        <v>91534.45199999999</v>
      </c>
      <c r="N125" s="61"/>
      <c r="O125" s="61" t="b">
        <f t="shared" si="99"/>
        <v>0</v>
      </c>
      <c r="P125" s="39">
        <f t="shared" si="55"/>
        <v>183068.90399999998</v>
      </c>
      <c r="Q125" s="39">
        <f t="shared" si="56"/>
        <v>2105292.3959999997</v>
      </c>
      <c r="R125" s="61">
        <f t="shared" si="57"/>
        <v>0</v>
      </c>
      <c r="S125" s="61">
        <f t="shared" si="58"/>
        <v>274603.35599999997</v>
      </c>
      <c r="T125" s="61">
        <f t="shared" si="59"/>
        <v>23890.491971999996</v>
      </c>
      <c r="U125" s="61">
        <f t="shared" si="60"/>
        <v>95424.666209999996</v>
      </c>
      <c r="V125" s="65">
        <f>+IF(G125&lt;$B$179,0,G125*3%)</f>
        <v>0</v>
      </c>
      <c r="W125" s="65">
        <f>+IF(J125&lt;$B$179,0,J125*2%)</f>
        <v>0</v>
      </c>
      <c r="X125" s="39">
        <f t="shared" si="61"/>
        <v>393918.51418199996</v>
      </c>
      <c r="Y125" s="61">
        <f t="shared" si="62"/>
        <v>190620.49628999998</v>
      </c>
      <c r="Z125" s="61">
        <f t="shared" si="63"/>
        <v>95424.666209999996</v>
      </c>
      <c r="AA125" s="61">
        <f t="shared" si="64"/>
        <v>190689.14712899999</v>
      </c>
      <c r="AB125" s="61">
        <f t="shared" si="65"/>
        <v>22883.612999999998</v>
      </c>
      <c r="AC125" s="39">
        <f t="shared" si="66"/>
        <v>499617.92262899998</v>
      </c>
      <c r="AD125" s="39">
        <f t="shared" si="67"/>
        <v>3181897.7368109999</v>
      </c>
      <c r="AE125" s="39">
        <f>+B125</f>
        <v>3182700</v>
      </c>
      <c r="AF125" s="39">
        <f t="shared" si="68"/>
        <v>-2800776</v>
      </c>
      <c r="AG125" s="18">
        <v>11</v>
      </c>
      <c r="AH125" s="19">
        <f t="shared" si="100"/>
        <v>35000875.104920998</v>
      </c>
      <c r="AI125" s="76">
        <f t="shared" si="70"/>
        <v>25171974.299999997</v>
      </c>
      <c r="AJ125" s="76">
        <f t="shared" si="71"/>
        <v>4333103.656002</v>
      </c>
      <c r="AK125" s="76">
        <f t="shared" si="72"/>
        <v>5495797.1489189994</v>
      </c>
      <c r="AL125" s="76">
        <f t="shared" si="73"/>
        <v>254551.81894488001</v>
      </c>
      <c r="AM125" s="76">
        <f t="shared" si="74"/>
        <v>2800070.0083936797</v>
      </c>
      <c r="AN125" s="76">
        <f t="shared" si="75"/>
        <v>37800945.113314681</v>
      </c>
      <c r="AO125" s="76">
        <f t="shared" si="76"/>
        <v>3780094.5113314684</v>
      </c>
      <c r="AP125" s="76">
        <f t="shared" si="77"/>
        <v>718217.95715297898</v>
      </c>
      <c r="AQ125" s="76">
        <f t="shared" si="78"/>
        <v>38519163.070467658</v>
      </c>
    </row>
    <row r="126" spans="1:43" ht="13.5" customHeight="1" x14ac:dyDescent="0.2">
      <c r="A126" s="16" t="s">
        <v>120</v>
      </c>
      <c r="B126" s="17">
        <v>2575000</v>
      </c>
      <c r="C126" s="19">
        <v>28325000</v>
      </c>
      <c r="D126" s="19">
        <v>0</v>
      </c>
      <c r="E126" s="19">
        <v>0</v>
      </c>
      <c r="F126" s="38">
        <v>30</v>
      </c>
      <c r="G126" s="61">
        <f t="shared" si="49"/>
        <v>1851425</v>
      </c>
      <c r="H126" s="61">
        <f>IF(G126&lt;2000000,117172,0)</f>
        <v>117172</v>
      </c>
      <c r="I126" s="39">
        <f t="shared" si="50"/>
        <v>117172</v>
      </c>
      <c r="J126" s="39">
        <f t="shared" si="51"/>
        <v>1851425</v>
      </c>
      <c r="K126" s="39">
        <f t="shared" si="52"/>
        <v>1968597</v>
      </c>
      <c r="L126" s="61">
        <f t="shared" si="53"/>
        <v>74057</v>
      </c>
      <c r="M126" s="61">
        <f t="shared" si="54"/>
        <v>74057</v>
      </c>
      <c r="N126" s="61"/>
      <c r="O126" s="61" t="b">
        <f t="shared" si="99"/>
        <v>0</v>
      </c>
      <c r="P126" s="39">
        <f t="shared" si="55"/>
        <v>148114</v>
      </c>
      <c r="Q126" s="39">
        <f t="shared" si="56"/>
        <v>1820483</v>
      </c>
      <c r="R126" s="61">
        <f t="shared" si="57"/>
        <v>0</v>
      </c>
      <c r="S126" s="61">
        <f t="shared" si="58"/>
        <v>222171</v>
      </c>
      <c r="T126" s="61">
        <f t="shared" si="59"/>
        <v>19328.877</v>
      </c>
      <c r="U126" s="61">
        <f t="shared" si="60"/>
        <v>77204.422500000001</v>
      </c>
      <c r="V126" s="65">
        <f>+IF(G126&lt;$B$179,0,G126*3%)</f>
        <v>0</v>
      </c>
      <c r="W126" s="65">
        <f>+IF(J126&lt;$B$179,0,J126*2%)</f>
        <v>0</v>
      </c>
      <c r="X126" s="39">
        <f t="shared" si="61"/>
        <v>318704.29950000002</v>
      </c>
      <c r="Y126" s="61">
        <f t="shared" si="62"/>
        <v>163984.13010000001</v>
      </c>
      <c r="Z126" s="61">
        <f t="shared" si="63"/>
        <v>77204.422500000001</v>
      </c>
      <c r="AA126" s="61">
        <f t="shared" si="64"/>
        <v>164043.18801000001</v>
      </c>
      <c r="AB126" s="61">
        <f t="shared" si="65"/>
        <v>19685.97</v>
      </c>
      <c r="AC126" s="39">
        <f t="shared" si="66"/>
        <v>424917.71060999995</v>
      </c>
      <c r="AD126" s="39">
        <f t="shared" si="67"/>
        <v>2712219.0101100001</v>
      </c>
      <c r="AE126" s="39">
        <f>+B126</f>
        <v>2575000</v>
      </c>
      <c r="AF126" s="39">
        <f t="shared" si="68"/>
        <v>-2266000</v>
      </c>
      <c r="AG126" s="18">
        <v>11</v>
      </c>
      <c r="AH126" s="19">
        <f t="shared" si="100"/>
        <v>29834409.111210003</v>
      </c>
      <c r="AI126" s="76">
        <f t="shared" si="70"/>
        <v>21654567</v>
      </c>
      <c r="AJ126" s="76">
        <f t="shared" si="71"/>
        <v>3505747.2945000003</v>
      </c>
      <c r="AK126" s="76">
        <f t="shared" si="72"/>
        <v>4674094.816709999</v>
      </c>
      <c r="AL126" s="76">
        <f t="shared" si="73"/>
        <v>216977.52080880001</v>
      </c>
      <c r="AM126" s="76">
        <f t="shared" si="74"/>
        <v>2386752.7288968004</v>
      </c>
      <c r="AN126" s="76">
        <f t="shared" si="75"/>
        <v>32221161.840106804</v>
      </c>
      <c r="AO126" s="76">
        <f t="shared" si="76"/>
        <v>3222116.1840106808</v>
      </c>
      <c r="AP126" s="76">
        <f t="shared" si="77"/>
        <v>612202.07496202935</v>
      </c>
      <c r="AQ126" s="76">
        <f t="shared" si="78"/>
        <v>32833363.915068835</v>
      </c>
    </row>
    <row r="127" spans="1:43" ht="13.5" customHeight="1" x14ac:dyDescent="0.2">
      <c r="A127" s="16" t="s">
        <v>121</v>
      </c>
      <c r="B127" s="17">
        <v>2575000</v>
      </c>
      <c r="C127" s="19">
        <v>28325000</v>
      </c>
      <c r="D127" s="19">
        <v>0</v>
      </c>
      <c r="E127" s="19">
        <v>0</v>
      </c>
      <c r="F127" s="38">
        <v>30</v>
      </c>
      <c r="G127" s="61">
        <f t="shared" si="49"/>
        <v>1851425</v>
      </c>
      <c r="H127" s="61">
        <f>IF(G127&lt;2000000,117172,0)</f>
        <v>117172</v>
      </c>
      <c r="I127" s="39">
        <f t="shared" si="50"/>
        <v>117172</v>
      </c>
      <c r="J127" s="39">
        <f t="shared" si="51"/>
        <v>1851425</v>
      </c>
      <c r="K127" s="39">
        <f t="shared" si="52"/>
        <v>1968597</v>
      </c>
      <c r="L127" s="61">
        <f t="shared" si="53"/>
        <v>74057</v>
      </c>
      <c r="M127" s="61">
        <f t="shared" si="54"/>
        <v>74057</v>
      </c>
      <c r="N127" s="61"/>
      <c r="O127" s="61" t="b">
        <f t="shared" si="99"/>
        <v>0</v>
      </c>
      <c r="P127" s="39">
        <f t="shared" si="55"/>
        <v>148114</v>
      </c>
      <c r="Q127" s="39">
        <f t="shared" si="56"/>
        <v>1820483</v>
      </c>
      <c r="R127" s="61">
        <f t="shared" si="57"/>
        <v>0</v>
      </c>
      <c r="S127" s="61">
        <f t="shared" si="58"/>
        <v>222171</v>
      </c>
      <c r="T127" s="61">
        <f t="shared" si="59"/>
        <v>19328.877</v>
      </c>
      <c r="U127" s="61">
        <f t="shared" si="60"/>
        <v>77204.422500000001</v>
      </c>
      <c r="V127" s="65">
        <f>+IF(G127&lt;$B$179,0,G127*3%)</f>
        <v>0</v>
      </c>
      <c r="W127" s="65">
        <f>+IF(J127&lt;$B$179,0,J127*2%)</f>
        <v>0</v>
      </c>
      <c r="X127" s="39">
        <f t="shared" si="61"/>
        <v>318704.29950000002</v>
      </c>
      <c r="Y127" s="61">
        <f t="shared" si="62"/>
        <v>163984.13010000001</v>
      </c>
      <c r="Z127" s="61">
        <f t="shared" si="63"/>
        <v>77204.422500000001</v>
      </c>
      <c r="AA127" s="61">
        <f t="shared" si="64"/>
        <v>164043.18801000001</v>
      </c>
      <c r="AB127" s="61">
        <f t="shared" si="65"/>
        <v>19685.97</v>
      </c>
      <c r="AC127" s="39">
        <f t="shared" si="66"/>
        <v>424917.71060999995</v>
      </c>
      <c r="AD127" s="39">
        <f t="shared" si="67"/>
        <v>2712219.0101100001</v>
      </c>
      <c r="AE127" s="39">
        <f>+B127</f>
        <v>2575000</v>
      </c>
      <c r="AF127" s="39">
        <f t="shared" si="68"/>
        <v>-2266000</v>
      </c>
      <c r="AG127" s="18">
        <v>11</v>
      </c>
      <c r="AH127" s="19">
        <f t="shared" si="100"/>
        <v>29834409.111210003</v>
      </c>
      <c r="AI127" s="76">
        <f t="shared" si="70"/>
        <v>21654567</v>
      </c>
      <c r="AJ127" s="76">
        <f t="shared" si="71"/>
        <v>3505747.2945000003</v>
      </c>
      <c r="AK127" s="76">
        <f t="shared" si="72"/>
        <v>4674094.816709999</v>
      </c>
      <c r="AL127" s="76">
        <f t="shared" si="73"/>
        <v>216977.52080880001</v>
      </c>
      <c r="AM127" s="76">
        <f t="shared" si="74"/>
        <v>2386752.7288968004</v>
      </c>
      <c r="AN127" s="76">
        <f t="shared" si="75"/>
        <v>32221161.840106804</v>
      </c>
      <c r="AO127" s="76">
        <f t="shared" si="76"/>
        <v>3222116.1840106808</v>
      </c>
      <c r="AP127" s="76">
        <f t="shared" si="77"/>
        <v>612202.07496202935</v>
      </c>
      <c r="AQ127" s="76">
        <f t="shared" si="78"/>
        <v>32833363.915068835</v>
      </c>
    </row>
    <row r="128" spans="1:43" ht="13.5" customHeight="1" x14ac:dyDescent="0.2">
      <c r="A128" s="16" t="s">
        <v>122</v>
      </c>
      <c r="B128" s="17">
        <v>3713150</v>
      </c>
      <c r="C128" s="19">
        <v>40844650</v>
      </c>
      <c r="D128" s="19">
        <v>0</v>
      </c>
      <c r="E128" s="19">
        <v>0</v>
      </c>
      <c r="F128" s="38">
        <v>30</v>
      </c>
      <c r="G128" s="61">
        <f>+AE128*(1-28.1%)</f>
        <v>2669754.85</v>
      </c>
      <c r="H128" s="61">
        <f>IF(G128&lt;2000000,117172,0)</f>
        <v>0</v>
      </c>
      <c r="I128" s="39">
        <f>+(H128/30)*F128</f>
        <v>0</v>
      </c>
      <c r="J128" s="39">
        <f>+(G128/30)*F128</f>
        <v>2669754.85</v>
      </c>
      <c r="K128" s="39">
        <f>+J128+I128</f>
        <v>2669754.85</v>
      </c>
      <c r="L128" s="61">
        <f>+J128*4%</f>
        <v>106790.194</v>
      </c>
      <c r="M128" s="61">
        <f>+J128*4%</f>
        <v>106790.194</v>
      </c>
      <c r="N128" s="61"/>
      <c r="O128" s="61" t="b">
        <f t="shared" si="99"/>
        <v>0</v>
      </c>
      <c r="P128" s="39">
        <f>+L128+M128+N128+O128</f>
        <v>213580.38800000001</v>
      </c>
      <c r="Q128" s="39">
        <f>+K128-P128</f>
        <v>2456174.4620000003</v>
      </c>
      <c r="R128" s="61">
        <f>+IF(K128&gt;($B$176*10),K128*8.5%,0)</f>
        <v>0</v>
      </c>
      <c r="S128" s="61">
        <f>+J128*12%</f>
        <v>320370.58199999999</v>
      </c>
      <c r="T128" s="61">
        <f>+J128*$B$183</f>
        <v>27872.240634000002</v>
      </c>
      <c r="U128" s="61">
        <f>+J128*4.17%</f>
        <v>111328.777245</v>
      </c>
      <c r="V128" s="65">
        <f>+IF(G128&lt;$B$179,0,G128*3%)</f>
        <v>0</v>
      </c>
      <c r="W128" s="65">
        <f>+IF(J128&lt;$B$179,0,J128*2%)</f>
        <v>0</v>
      </c>
      <c r="X128" s="39">
        <f>+R128+S128+T128+U128+V128+W128</f>
        <v>459571.59987899999</v>
      </c>
      <c r="Y128" s="61">
        <f>+(K128)*8.33%</f>
        <v>222390.57900500001</v>
      </c>
      <c r="Z128" s="61">
        <f>+J128*4.17%</f>
        <v>111328.777245</v>
      </c>
      <c r="AA128" s="61">
        <f>+(K128)*8.333%</f>
        <v>222470.67165050001</v>
      </c>
      <c r="AB128" s="61">
        <f>+(K128)*1%</f>
        <v>26697.548500000001</v>
      </c>
      <c r="AC128" s="39">
        <f>+Y128+Z128+AA128+AB128</f>
        <v>582887.57640050002</v>
      </c>
      <c r="AD128" s="39">
        <f>+((J128+I128)+AC128+X128)</f>
        <v>3712214.0262795002</v>
      </c>
      <c r="AE128" s="39">
        <f>+B128</f>
        <v>3713150</v>
      </c>
      <c r="AF128" s="39">
        <f>((+AE128*40%)*30%)-AE128</f>
        <v>-3267572</v>
      </c>
      <c r="AG128" s="18">
        <v>11</v>
      </c>
      <c r="AH128" s="19">
        <f t="shared" si="100"/>
        <v>40834354.289074503</v>
      </c>
      <c r="AI128" s="76">
        <f t="shared" si="70"/>
        <v>29367303.350000001</v>
      </c>
      <c r="AJ128" s="76">
        <f t="shared" si="71"/>
        <v>5055287.598669</v>
      </c>
      <c r="AK128" s="76">
        <f t="shared" si="72"/>
        <v>6411763.3404055005</v>
      </c>
      <c r="AL128" s="76">
        <f t="shared" si="73"/>
        <v>296977.12210236001</v>
      </c>
      <c r="AM128" s="76">
        <f t="shared" si="74"/>
        <v>3266748.3431259603</v>
      </c>
      <c r="AN128" s="76">
        <f t="shared" si="75"/>
        <v>44101102.632200465</v>
      </c>
      <c r="AO128" s="76">
        <f t="shared" si="76"/>
        <v>4410110.2632200466</v>
      </c>
      <c r="AP128" s="76">
        <f t="shared" si="77"/>
        <v>837920.95001180889</v>
      </c>
      <c r="AQ128" s="76">
        <f t="shared" si="78"/>
        <v>44939023.582212277</v>
      </c>
    </row>
    <row r="129" spans="1:43" ht="13.5" thickBot="1" x14ac:dyDescent="0.25">
      <c r="A129" s="20" t="s">
        <v>165</v>
      </c>
      <c r="B129" s="4"/>
      <c r="C129" s="4"/>
      <c r="D129" s="4"/>
      <c r="E129" s="4"/>
      <c r="F129" s="38"/>
      <c r="G129" s="61"/>
      <c r="H129" s="61"/>
      <c r="I129" s="39"/>
      <c r="J129" s="39"/>
      <c r="K129" s="39"/>
      <c r="L129" s="61"/>
      <c r="M129" s="61"/>
      <c r="N129" s="61"/>
      <c r="O129" s="61"/>
      <c r="P129" s="39"/>
      <c r="Q129" s="39"/>
      <c r="R129" s="61"/>
      <c r="S129" s="61"/>
      <c r="T129" s="61"/>
      <c r="U129" s="61"/>
      <c r="V129" s="65"/>
      <c r="W129" s="65"/>
      <c r="X129" s="39"/>
      <c r="Y129" s="61"/>
      <c r="Z129" s="61"/>
      <c r="AA129" s="61"/>
      <c r="AB129" s="61"/>
      <c r="AC129" s="39"/>
      <c r="AD129" s="39"/>
      <c r="AE129" s="39"/>
      <c r="AF129" s="39">
        <f t="shared" ref="AF129:AF142" si="101">((+AE129*40%)*30%)-AE129</f>
        <v>0</v>
      </c>
      <c r="AG129" s="72"/>
      <c r="AH129" s="19"/>
      <c r="AI129" s="76"/>
      <c r="AJ129" s="76"/>
      <c r="AK129" s="76"/>
      <c r="AL129" s="76"/>
      <c r="AM129" s="76"/>
      <c r="AN129" s="76"/>
      <c r="AO129" s="76"/>
      <c r="AP129" s="76"/>
      <c r="AQ129" s="76"/>
    </row>
    <row r="130" spans="1:43" ht="13.5" thickBot="1" x14ac:dyDescent="0.25">
      <c r="A130" s="3" t="s">
        <v>166</v>
      </c>
      <c r="B130" s="3"/>
      <c r="C130" s="3"/>
      <c r="D130" s="3"/>
      <c r="E130" s="3"/>
      <c r="F130" s="38">
        <v>30</v>
      </c>
      <c r="G130" s="61">
        <f t="shared" ref="G130:G142" si="102">+AE130*(1-28.1%)</f>
        <v>2288361.2999999998</v>
      </c>
      <c r="H130" s="61">
        <f t="shared" ref="H130:H142" si="103">IF(G130&lt;2000000,117172,0)</f>
        <v>0</v>
      </c>
      <c r="I130" s="39">
        <f t="shared" ref="I130:I142" si="104">+(H130/30)*F130</f>
        <v>0</v>
      </c>
      <c r="J130" s="39">
        <f t="shared" ref="J130:J142" si="105">+(G130/30)*F130</f>
        <v>2288361.2999999998</v>
      </c>
      <c r="K130" s="39">
        <f t="shared" ref="K130:K142" si="106">+J130+I130</f>
        <v>2288361.2999999998</v>
      </c>
      <c r="L130" s="61">
        <f t="shared" ref="L130:L142" si="107">+J130*4%</f>
        <v>91534.45199999999</v>
      </c>
      <c r="M130" s="61">
        <f t="shared" ref="M130:M142" si="108">+J130*4%</f>
        <v>91534.45199999999</v>
      </c>
      <c r="N130" s="61"/>
      <c r="O130" s="61" t="b">
        <f t="shared" ref="O130:O142" si="109">IF(AND(G130&gt;=($B$176*4),G130&lt;($B$176*16)),G130*$AH$164,IF(AND(G130&gt;=($B$176*16),G130&lt;=($B$176*17)),G130*$AH$165,IF(AND(G130&gt;($B$176*17),G130&lt;=
($B$176*18)),G130*$AH$166,IF(AND(G130&gt;($B$176*18),G130&gt;=($B$176*19)),G130*$AH$167,IF(AND(G130&gt;($B$176*19),G130&lt;=($B$176*20)),G130*$AH$168,IF((G130&gt;($B$176*20)),G130*$AH$169))))))</f>
        <v>0</v>
      </c>
      <c r="P130" s="39">
        <f t="shared" ref="P130:P142" si="110">+L130+M130+N130+O130</f>
        <v>183068.90399999998</v>
      </c>
      <c r="Q130" s="39">
        <f t="shared" ref="Q130:Q142" si="111">+K130-P130</f>
        <v>2105292.3959999997</v>
      </c>
      <c r="R130" s="61">
        <f t="shared" ref="R130:R142" si="112">+IF(K130&gt;($B$176*10),K130*8.5%,0)</f>
        <v>0</v>
      </c>
      <c r="S130" s="61">
        <f t="shared" ref="S130:S142" si="113">+J130*12%</f>
        <v>274603.35599999997</v>
      </c>
      <c r="T130" s="61">
        <f t="shared" ref="T130:T142" si="114">+J130*$B$183</f>
        <v>23890.491971999996</v>
      </c>
      <c r="U130" s="61">
        <f t="shared" ref="U130:U142" si="115">+J130*4.17%</f>
        <v>95424.666209999996</v>
      </c>
      <c r="V130" s="65">
        <f t="shared" ref="V130:V142" si="116">+IF(G130&lt;$B$179,0,G130*3%)</f>
        <v>0</v>
      </c>
      <c r="W130" s="65">
        <f t="shared" ref="W130:W142" si="117">+IF(J130&lt;$B$179,0,J130*2%)</f>
        <v>0</v>
      </c>
      <c r="X130" s="39">
        <f t="shared" ref="X130:X142" si="118">+R130+S130+T130+U130+V130+W130</f>
        <v>393918.51418199996</v>
      </c>
      <c r="Y130" s="61">
        <f t="shared" ref="Y130:Y142" si="119">+(K130)*8.33%</f>
        <v>190620.49628999998</v>
      </c>
      <c r="Z130" s="61">
        <f t="shared" ref="Z130:Z142" si="120">+J130*4.17%</f>
        <v>95424.666209999996</v>
      </c>
      <c r="AA130" s="61">
        <f t="shared" ref="AA130:AA142" si="121">+(K130)*8.333%</f>
        <v>190689.14712899999</v>
      </c>
      <c r="AB130" s="61">
        <f t="shared" ref="AB130:AB142" si="122">+(K130)*1%</f>
        <v>22883.612999999998</v>
      </c>
      <c r="AC130" s="39">
        <f t="shared" ref="AC130:AC142" si="123">+Y130+Z130+AA130+AB130</f>
        <v>499617.92262899998</v>
      </c>
      <c r="AD130" s="39">
        <f t="shared" ref="AD130:AD142" si="124">+((J130+I130)+AC130+X130)</f>
        <v>3181897.7368109999</v>
      </c>
      <c r="AE130" s="39">
        <f>+(3090000*(1+3%))</f>
        <v>3182700</v>
      </c>
      <c r="AF130" s="39">
        <f t="shared" si="101"/>
        <v>-2800776</v>
      </c>
      <c r="AG130" s="73">
        <v>11</v>
      </c>
      <c r="AH130" s="19">
        <f t="shared" ref="AH130:AH142" si="125">+AD130*AG130</f>
        <v>35000875.104920998</v>
      </c>
      <c r="AI130" s="76">
        <f t="shared" ref="AI130:AI142" si="126">+K130*AG130</f>
        <v>25171974.299999997</v>
      </c>
      <c r="AJ130" s="76">
        <f t="shared" ref="AJ130:AJ142" si="127">+X130*AG130</f>
        <v>4333103.656002</v>
      </c>
      <c r="AK130" s="76">
        <f t="shared" ref="AK130:AK142" si="128">+AC130*AG130</f>
        <v>5495797.1489189994</v>
      </c>
      <c r="AL130" s="76">
        <f t="shared" ref="AL130:AL142" si="129">+AD130*8%</f>
        <v>254551.81894488001</v>
      </c>
      <c r="AM130" s="76">
        <f t="shared" ref="AM130:AM142" si="130">+AH130*8%</f>
        <v>2800070.0083936797</v>
      </c>
      <c r="AN130" s="76">
        <f t="shared" ref="AN130:AN142" si="131">+AH130+AM130</f>
        <v>37800945.113314681</v>
      </c>
      <c r="AO130" s="76">
        <f t="shared" si="76"/>
        <v>3780094.5113314684</v>
      </c>
      <c r="AP130" s="76">
        <f t="shared" si="77"/>
        <v>718217.95715297898</v>
      </c>
      <c r="AQ130" s="76">
        <f t="shared" ref="AQ130:AQ142" si="132">+AN130+AP130</f>
        <v>38519163.070467658</v>
      </c>
    </row>
    <row r="131" spans="1:43" ht="13.5" thickBot="1" x14ac:dyDescent="0.25">
      <c r="A131" s="3" t="s">
        <v>167</v>
      </c>
      <c r="B131" s="3"/>
      <c r="C131" s="3"/>
      <c r="D131" s="3"/>
      <c r="E131" s="3"/>
      <c r="F131" s="38">
        <v>30</v>
      </c>
      <c r="G131" s="61">
        <f t="shared" si="102"/>
        <v>2288361.2999999998</v>
      </c>
      <c r="H131" s="61">
        <f t="shared" si="103"/>
        <v>0</v>
      </c>
      <c r="I131" s="39">
        <f t="shared" si="104"/>
        <v>0</v>
      </c>
      <c r="J131" s="39">
        <f t="shared" si="105"/>
        <v>2288361.2999999998</v>
      </c>
      <c r="K131" s="39">
        <f t="shared" si="106"/>
        <v>2288361.2999999998</v>
      </c>
      <c r="L131" s="61">
        <f t="shared" si="107"/>
        <v>91534.45199999999</v>
      </c>
      <c r="M131" s="61">
        <f t="shared" si="108"/>
        <v>91534.45199999999</v>
      </c>
      <c r="N131" s="61"/>
      <c r="O131" s="61" t="b">
        <f t="shared" si="109"/>
        <v>0</v>
      </c>
      <c r="P131" s="39">
        <f t="shared" si="110"/>
        <v>183068.90399999998</v>
      </c>
      <c r="Q131" s="39">
        <f t="shared" si="111"/>
        <v>2105292.3959999997</v>
      </c>
      <c r="R131" s="61">
        <f t="shared" si="112"/>
        <v>0</v>
      </c>
      <c r="S131" s="61">
        <f t="shared" si="113"/>
        <v>274603.35599999997</v>
      </c>
      <c r="T131" s="61">
        <f t="shared" si="114"/>
        <v>23890.491971999996</v>
      </c>
      <c r="U131" s="61">
        <f t="shared" si="115"/>
        <v>95424.666209999996</v>
      </c>
      <c r="V131" s="65">
        <f t="shared" si="116"/>
        <v>0</v>
      </c>
      <c r="W131" s="65">
        <f t="shared" si="117"/>
        <v>0</v>
      </c>
      <c r="X131" s="39">
        <f t="shared" si="118"/>
        <v>393918.51418199996</v>
      </c>
      <c r="Y131" s="61">
        <f t="shared" si="119"/>
        <v>190620.49628999998</v>
      </c>
      <c r="Z131" s="61">
        <f t="shared" si="120"/>
        <v>95424.666209999996</v>
      </c>
      <c r="AA131" s="61">
        <f t="shared" si="121"/>
        <v>190689.14712899999</v>
      </c>
      <c r="AB131" s="61">
        <f t="shared" si="122"/>
        <v>22883.612999999998</v>
      </c>
      <c r="AC131" s="39">
        <f t="shared" si="123"/>
        <v>499617.92262899998</v>
      </c>
      <c r="AD131" s="39">
        <f t="shared" si="124"/>
        <v>3181897.7368109999</v>
      </c>
      <c r="AE131" s="39">
        <f>+(3090000*(1+3%))</f>
        <v>3182700</v>
      </c>
      <c r="AF131" s="39">
        <f t="shared" si="101"/>
        <v>-2800776</v>
      </c>
      <c r="AG131" s="73">
        <v>11</v>
      </c>
      <c r="AH131" s="19">
        <f t="shared" si="125"/>
        <v>35000875.104920998</v>
      </c>
      <c r="AI131" s="76">
        <f t="shared" si="126"/>
        <v>25171974.299999997</v>
      </c>
      <c r="AJ131" s="76">
        <f t="shared" si="127"/>
        <v>4333103.656002</v>
      </c>
      <c r="AK131" s="76">
        <f t="shared" si="128"/>
        <v>5495797.1489189994</v>
      </c>
      <c r="AL131" s="76">
        <f t="shared" si="129"/>
        <v>254551.81894488001</v>
      </c>
      <c r="AM131" s="76">
        <f t="shared" si="130"/>
        <v>2800070.0083936797</v>
      </c>
      <c r="AN131" s="76">
        <f t="shared" si="131"/>
        <v>37800945.113314681</v>
      </c>
      <c r="AO131" s="76">
        <f t="shared" si="76"/>
        <v>3780094.5113314684</v>
      </c>
      <c r="AP131" s="76">
        <f t="shared" si="77"/>
        <v>718217.95715297898</v>
      </c>
      <c r="AQ131" s="76">
        <f t="shared" si="132"/>
        <v>38519163.070467658</v>
      </c>
    </row>
    <row r="132" spans="1:43" ht="13.5" thickBot="1" x14ac:dyDescent="0.25">
      <c r="A132" s="20" t="s">
        <v>168</v>
      </c>
      <c r="B132" s="3"/>
      <c r="C132" s="3"/>
      <c r="D132" s="3"/>
      <c r="E132" s="3"/>
      <c r="F132" s="38"/>
      <c r="G132" s="61"/>
      <c r="H132" s="61"/>
      <c r="I132" s="39"/>
      <c r="J132" s="39"/>
      <c r="K132" s="39"/>
      <c r="L132" s="61"/>
      <c r="M132" s="61"/>
      <c r="N132" s="61"/>
      <c r="O132" s="61"/>
      <c r="P132" s="39"/>
      <c r="Q132" s="39"/>
      <c r="R132" s="61"/>
      <c r="S132" s="61"/>
      <c r="T132" s="61"/>
      <c r="U132" s="61"/>
      <c r="V132" s="65"/>
      <c r="W132" s="65"/>
      <c r="X132" s="39"/>
      <c r="Y132" s="61"/>
      <c r="Z132" s="61"/>
      <c r="AA132" s="61"/>
      <c r="AB132" s="61"/>
      <c r="AC132" s="39"/>
      <c r="AD132" s="39"/>
      <c r="AF132" s="39"/>
      <c r="AG132" s="73"/>
      <c r="AH132" s="19"/>
      <c r="AI132" s="76"/>
      <c r="AJ132" s="76"/>
      <c r="AK132" s="76"/>
      <c r="AL132" s="76"/>
      <c r="AM132" s="76"/>
      <c r="AN132" s="76"/>
      <c r="AO132" s="76"/>
      <c r="AP132" s="76"/>
      <c r="AQ132" s="76"/>
    </row>
    <row r="133" spans="1:43" ht="13.5" thickBot="1" x14ac:dyDescent="0.25">
      <c r="A133" s="3" t="s">
        <v>169</v>
      </c>
      <c r="B133" s="3"/>
      <c r="C133" s="3"/>
      <c r="D133" s="3"/>
      <c r="E133" s="3"/>
      <c r="F133" s="38">
        <v>30</v>
      </c>
      <c r="G133" s="61">
        <f t="shared" si="102"/>
        <v>1571341.426</v>
      </c>
      <c r="H133" s="61">
        <f t="shared" si="103"/>
        <v>117172</v>
      </c>
      <c r="I133" s="39">
        <f t="shared" si="104"/>
        <v>117172</v>
      </c>
      <c r="J133" s="39">
        <f t="shared" si="105"/>
        <v>1571341.426</v>
      </c>
      <c r="K133" s="39">
        <f t="shared" si="106"/>
        <v>1688513.426</v>
      </c>
      <c r="L133" s="61">
        <f t="shared" si="107"/>
        <v>62853.657039999998</v>
      </c>
      <c r="M133" s="61">
        <f t="shared" si="108"/>
        <v>62853.657039999998</v>
      </c>
      <c r="N133" s="61"/>
      <c r="O133" s="61" t="b">
        <f t="shared" si="109"/>
        <v>0</v>
      </c>
      <c r="P133" s="39">
        <f t="shared" si="110"/>
        <v>125707.31408</v>
      </c>
      <c r="Q133" s="39">
        <f t="shared" si="111"/>
        <v>1562806.1119200001</v>
      </c>
      <c r="R133" s="61">
        <f t="shared" si="112"/>
        <v>0</v>
      </c>
      <c r="S133" s="61">
        <f t="shared" si="113"/>
        <v>188560.97112</v>
      </c>
      <c r="T133" s="61">
        <f t="shared" si="114"/>
        <v>16404.80448744</v>
      </c>
      <c r="U133" s="61">
        <f t="shared" si="115"/>
        <v>65524.937464200004</v>
      </c>
      <c r="V133" s="65">
        <f t="shared" si="116"/>
        <v>0</v>
      </c>
      <c r="W133" s="65">
        <f t="shared" si="117"/>
        <v>0</v>
      </c>
      <c r="X133" s="39">
        <f t="shared" si="118"/>
        <v>270490.71307164</v>
      </c>
      <c r="Y133" s="61">
        <f t="shared" si="119"/>
        <v>140653.1683858</v>
      </c>
      <c r="Z133" s="61">
        <f t="shared" si="120"/>
        <v>65524.937464200004</v>
      </c>
      <c r="AA133" s="61">
        <f t="shared" si="121"/>
        <v>140703.82378857999</v>
      </c>
      <c r="AB133" s="61">
        <f t="shared" si="122"/>
        <v>16885.134259999999</v>
      </c>
      <c r="AC133" s="39">
        <f t="shared" si="123"/>
        <v>363767.06389857997</v>
      </c>
      <c r="AD133" s="39">
        <f t="shared" si="124"/>
        <v>2322771.2029702198</v>
      </c>
      <c r="AE133" s="39">
        <f>+(2121800*(1+3%))</f>
        <v>2185454</v>
      </c>
      <c r="AF133" s="39">
        <f t="shared" si="101"/>
        <v>-1923199.52</v>
      </c>
      <c r="AG133" s="73">
        <v>11</v>
      </c>
      <c r="AH133" s="19">
        <f t="shared" si="125"/>
        <v>25550483.232672416</v>
      </c>
      <c r="AI133" s="76">
        <f t="shared" si="126"/>
        <v>18573647.686000001</v>
      </c>
      <c r="AJ133" s="76">
        <f t="shared" si="127"/>
        <v>2975397.8437880399</v>
      </c>
      <c r="AK133" s="76">
        <f t="shared" si="128"/>
        <v>4001437.7028843798</v>
      </c>
      <c r="AL133" s="76">
        <f t="shared" si="129"/>
        <v>185821.69623761758</v>
      </c>
      <c r="AM133" s="76">
        <f t="shared" si="130"/>
        <v>2044038.6586137933</v>
      </c>
      <c r="AN133" s="76">
        <f t="shared" si="131"/>
        <v>27594521.891286209</v>
      </c>
      <c r="AO133" s="76">
        <f t="shared" ref="AO133:AO142" si="133">+AN133*$AO$1</f>
        <v>2759452.189128621</v>
      </c>
      <c r="AP133" s="76">
        <f t="shared" ref="AP133:AP142" si="134">+AO133*19%</f>
        <v>524295.915934438</v>
      </c>
      <c r="AQ133" s="76">
        <f t="shared" si="132"/>
        <v>28118817.807220649</v>
      </c>
    </row>
    <row r="134" spans="1:43" ht="13.5" thickBot="1" x14ac:dyDescent="0.25">
      <c r="A134" s="3" t="s">
        <v>170</v>
      </c>
      <c r="B134" s="3"/>
      <c r="C134" s="3"/>
      <c r="D134" s="3"/>
      <c r="E134" s="3"/>
      <c r="F134" s="38">
        <v>30</v>
      </c>
      <c r="G134" s="61">
        <f t="shared" si="102"/>
        <v>1601852.91</v>
      </c>
      <c r="H134" s="61">
        <f t="shared" si="103"/>
        <v>117172</v>
      </c>
      <c r="I134" s="39">
        <f t="shared" si="104"/>
        <v>117172</v>
      </c>
      <c r="J134" s="39">
        <f t="shared" si="105"/>
        <v>1601852.91</v>
      </c>
      <c r="K134" s="39">
        <f t="shared" si="106"/>
        <v>1719024.91</v>
      </c>
      <c r="L134" s="61">
        <f t="shared" si="107"/>
        <v>64074.116399999999</v>
      </c>
      <c r="M134" s="61">
        <f t="shared" si="108"/>
        <v>64074.116399999999</v>
      </c>
      <c r="N134" s="61"/>
      <c r="O134" s="61" t="b">
        <f t="shared" si="109"/>
        <v>0</v>
      </c>
      <c r="P134" s="39">
        <f t="shared" si="110"/>
        <v>128148.2328</v>
      </c>
      <c r="Q134" s="39">
        <f t="shared" si="111"/>
        <v>1590876.6771999998</v>
      </c>
      <c r="R134" s="61">
        <f t="shared" si="112"/>
        <v>0</v>
      </c>
      <c r="S134" s="61">
        <f t="shared" si="113"/>
        <v>192222.3492</v>
      </c>
      <c r="T134" s="61">
        <f t="shared" si="114"/>
        <v>16723.344380399998</v>
      </c>
      <c r="U134" s="61">
        <f t="shared" si="115"/>
        <v>66797.266346999997</v>
      </c>
      <c r="V134" s="65">
        <f t="shared" si="116"/>
        <v>0</v>
      </c>
      <c r="W134" s="65">
        <f t="shared" si="117"/>
        <v>0</v>
      </c>
      <c r="X134" s="39">
        <f t="shared" si="118"/>
        <v>275742.95992739999</v>
      </c>
      <c r="Y134" s="61">
        <f t="shared" si="119"/>
        <v>143194.77500299999</v>
      </c>
      <c r="Z134" s="61">
        <f t="shared" si="120"/>
        <v>66797.266346999997</v>
      </c>
      <c r="AA134" s="61">
        <f t="shared" si="121"/>
        <v>143246.34575029998</v>
      </c>
      <c r="AB134" s="61">
        <f t="shared" si="122"/>
        <v>17190.249100000001</v>
      </c>
      <c r="AC134" s="39">
        <f t="shared" si="123"/>
        <v>370428.63620029995</v>
      </c>
      <c r="AD134" s="39">
        <f t="shared" si="124"/>
        <v>2365196.5061276997</v>
      </c>
      <c r="AE134" s="39">
        <f>+(2163000*(1+3%))</f>
        <v>2227890</v>
      </c>
      <c r="AF134" s="39">
        <f t="shared" si="101"/>
        <v>-1960543.2</v>
      </c>
      <c r="AG134" s="73">
        <v>11</v>
      </c>
      <c r="AH134" s="19">
        <f t="shared" si="125"/>
        <v>26017161.567404699</v>
      </c>
      <c r="AI134" s="76">
        <f t="shared" si="126"/>
        <v>18909274.009999998</v>
      </c>
      <c r="AJ134" s="76">
        <f t="shared" si="127"/>
        <v>3033172.5592013998</v>
      </c>
      <c r="AK134" s="76">
        <f t="shared" si="128"/>
        <v>4074714.9982032995</v>
      </c>
      <c r="AL134" s="76">
        <f t="shared" si="129"/>
        <v>189215.72049021599</v>
      </c>
      <c r="AM134" s="76">
        <f t="shared" si="130"/>
        <v>2081372.925392376</v>
      </c>
      <c r="AN134" s="76">
        <f t="shared" si="131"/>
        <v>28098534.492797073</v>
      </c>
      <c r="AO134" s="76">
        <f t="shared" si="133"/>
        <v>2809853.4492797074</v>
      </c>
      <c r="AP134" s="76">
        <f t="shared" si="134"/>
        <v>533872.15536314435</v>
      </c>
      <c r="AQ134" s="76">
        <f t="shared" si="132"/>
        <v>28632406.648160219</v>
      </c>
    </row>
    <row r="135" spans="1:43" ht="13.5" thickBot="1" x14ac:dyDescent="0.25">
      <c r="A135" s="3" t="s">
        <v>171</v>
      </c>
      <c r="B135" s="3"/>
      <c r="C135" s="3"/>
      <c r="D135" s="3"/>
      <c r="E135" s="3"/>
      <c r="F135" s="38">
        <v>30</v>
      </c>
      <c r="G135" s="61">
        <f t="shared" si="102"/>
        <v>2221710</v>
      </c>
      <c r="H135" s="61">
        <f t="shared" si="103"/>
        <v>0</v>
      </c>
      <c r="I135" s="39">
        <f t="shared" si="104"/>
        <v>0</v>
      </c>
      <c r="J135" s="39">
        <f t="shared" si="105"/>
        <v>2221710</v>
      </c>
      <c r="K135" s="39">
        <f t="shared" si="106"/>
        <v>2221710</v>
      </c>
      <c r="L135" s="61">
        <f t="shared" si="107"/>
        <v>88868.400000000009</v>
      </c>
      <c r="M135" s="61">
        <f t="shared" si="108"/>
        <v>88868.400000000009</v>
      </c>
      <c r="N135" s="61"/>
      <c r="O135" s="61" t="b">
        <f t="shared" si="109"/>
        <v>0</v>
      </c>
      <c r="P135" s="39">
        <f t="shared" si="110"/>
        <v>177736.80000000002</v>
      </c>
      <c r="Q135" s="39">
        <f t="shared" si="111"/>
        <v>2043973.2</v>
      </c>
      <c r="R135" s="61">
        <f t="shared" si="112"/>
        <v>0</v>
      </c>
      <c r="S135" s="61">
        <f t="shared" si="113"/>
        <v>266605.2</v>
      </c>
      <c r="T135" s="61">
        <f t="shared" si="114"/>
        <v>23194.652399999999</v>
      </c>
      <c r="U135" s="61">
        <f t="shared" si="115"/>
        <v>92645.307000000001</v>
      </c>
      <c r="V135" s="65">
        <f t="shared" si="116"/>
        <v>0</v>
      </c>
      <c r="W135" s="65">
        <f t="shared" si="117"/>
        <v>0</v>
      </c>
      <c r="X135" s="39">
        <f t="shared" si="118"/>
        <v>382445.1594</v>
      </c>
      <c r="Y135" s="61">
        <f t="shared" si="119"/>
        <v>185068.443</v>
      </c>
      <c r="Z135" s="61">
        <f t="shared" si="120"/>
        <v>92645.307000000001</v>
      </c>
      <c r="AA135" s="61">
        <f t="shared" si="121"/>
        <v>185135.0943</v>
      </c>
      <c r="AB135" s="61">
        <f t="shared" si="122"/>
        <v>22217.100000000002</v>
      </c>
      <c r="AC135" s="39">
        <f t="shared" si="123"/>
        <v>485065.94429999997</v>
      </c>
      <c r="AD135" s="39">
        <f t="shared" si="124"/>
        <v>3089221.1036999999</v>
      </c>
      <c r="AE135" s="39">
        <f>+(3000000*(1+3%))</f>
        <v>3090000</v>
      </c>
      <c r="AF135" s="39">
        <f t="shared" si="101"/>
        <v>-2719200</v>
      </c>
      <c r="AG135" s="73">
        <v>11</v>
      </c>
      <c r="AH135" s="19">
        <f t="shared" si="125"/>
        <v>33981432.140699998</v>
      </c>
      <c r="AI135" s="76">
        <f t="shared" si="126"/>
        <v>24438810</v>
      </c>
      <c r="AJ135" s="76">
        <f t="shared" si="127"/>
        <v>4206896.7533999998</v>
      </c>
      <c r="AK135" s="76">
        <f t="shared" si="128"/>
        <v>5335725.3872999996</v>
      </c>
      <c r="AL135" s="76">
        <f t="shared" si="129"/>
        <v>247137.68829600001</v>
      </c>
      <c r="AM135" s="76">
        <f t="shared" si="130"/>
        <v>2718514.5712560001</v>
      </c>
      <c r="AN135" s="76">
        <f t="shared" si="131"/>
        <v>36699946.711955994</v>
      </c>
      <c r="AO135" s="76">
        <f t="shared" si="133"/>
        <v>3669994.6711955997</v>
      </c>
      <c r="AP135" s="76">
        <f t="shared" si="134"/>
        <v>697298.98752716393</v>
      </c>
      <c r="AQ135" s="76">
        <f t="shared" si="132"/>
        <v>37397245.699483156</v>
      </c>
    </row>
    <row r="136" spans="1:43" ht="13.5" thickBot="1" x14ac:dyDescent="0.25">
      <c r="A136" s="3" t="s">
        <v>172</v>
      </c>
      <c r="B136" s="3"/>
      <c r="C136" s="3"/>
      <c r="D136" s="3"/>
      <c r="E136" s="3"/>
      <c r="F136" s="38">
        <v>30</v>
      </c>
      <c r="G136" s="61">
        <f t="shared" si="102"/>
        <v>1525574.2</v>
      </c>
      <c r="H136" s="61">
        <f t="shared" si="103"/>
        <v>117172</v>
      </c>
      <c r="I136" s="39">
        <f t="shared" si="104"/>
        <v>117172</v>
      </c>
      <c r="J136" s="39">
        <f t="shared" si="105"/>
        <v>1525574.2</v>
      </c>
      <c r="K136" s="39">
        <f t="shared" si="106"/>
        <v>1642746.2</v>
      </c>
      <c r="L136" s="61">
        <f t="shared" si="107"/>
        <v>61022.968000000001</v>
      </c>
      <c r="M136" s="61">
        <f t="shared" si="108"/>
        <v>61022.968000000001</v>
      </c>
      <c r="N136" s="61"/>
      <c r="O136" s="61" t="b">
        <f t="shared" si="109"/>
        <v>0</v>
      </c>
      <c r="P136" s="39">
        <f t="shared" si="110"/>
        <v>122045.936</v>
      </c>
      <c r="Q136" s="39">
        <f t="shared" si="111"/>
        <v>1520700.264</v>
      </c>
      <c r="R136" s="61">
        <f t="shared" si="112"/>
        <v>0</v>
      </c>
      <c r="S136" s="61">
        <f t="shared" si="113"/>
        <v>183068.90399999998</v>
      </c>
      <c r="T136" s="61">
        <f t="shared" si="114"/>
        <v>15926.994647999998</v>
      </c>
      <c r="U136" s="61">
        <f t="shared" si="115"/>
        <v>63616.44414</v>
      </c>
      <c r="V136" s="65">
        <f t="shared" si="116"/>
        <v>0</v>
      </c>
      <c r="W136" s="65">
        <f t="shared" si="117"/>
        <v>0</v>
      </c>
      <c r="X136" s="39">
        <f t="shared" si="118"/>
        <v>262612.34278799995</v>
      </c>
      <c r="Y136" s="61">
        <f t="shared" si="119"/>
        <v>136840.75845999998</v>
      </c>
      <c r="Z136" s="61">
        <f t="shared" si="120"/>
        <v>63616.44414</v>
      </c>
      <c r="AA136" s="61">
        <f t="shared" si="121"/>
        <v>136890.04084599999</v>
      </c>
      <c r="AB136" s="61">
        <f t="shared" si="122"/>
        <v>16427.462</v>
      </c>
      <c r="AC136" s="39">
        <f t="shared" si="123"/>
        <v>353774.70544599998</v>
      </c>
      <c r="AD136" s="39">
        <f t="shared" si="124"/>
        <v>2259133.2482340001</v>
      </c>
      <c r="AE136" s="39">
        <f>+(2060000*(1+3%))</f>
        <v>2121800</v>
      </c>
      <c r="AF136" s="39">
        <f t="shared" si="101"/>
        <v>-1867184</v>
      </c>
      <c r="AG136" s="73">
        <v>11</v>
      </c>
      <c r="AH136" s="19">
        <f t="shared" si="125"/>
        <v>24850465.730574001</v>
      </c>
      <c r="AI136" s="76">
        <f t="shared" si="126"/>
        <v>18070208.199999999</v>
      </c>
      <c r="AJ136" s="76">
        <f t="shared" si="127"/>
        <v>2888735.7706679995</v>
      </c>
      <c r="AK136" s="76">
        <f t="shared" si="128"/>
        <v>3891521.7599059995</v>
      </c>
      <c r="AL136" s="76">
        <f t="shared" si="129"/>
        <v>180730.65985872</v>
      </c>
      <c r="AM136" s="76">
        <f t="shared" si="130"/>
        <v>1988037.2584459202</v>
      </c>
      <c r="AN136" s="76">
        <f t="shared" si="131"/>
        <v>26838502.989019919</v>
      </c>
      <c r="AO136" s="76">
        <f t="shared" si="133"/>
        <v>2683850.2989019919</v>
      </c>
      <c r="AP136" s="76">
        <f t="shared" si="134"/>
        <v>509931.55679137848</v>
      </c>
      <c r="AQ136" s="76">
        <f t="shared" si="132"/>
        <v>27348434.545811299</v>
      </c>
    </row>
    <row r="137" spans="1:43" ht="13.5" thickBot="1" x14ac:dyDescent="0.25">
      <c r="A137" s="20" t="s">
        <v>173</v>
      </c>
      <c r="B137" s="3"/>
      <c r="C137" s="3"/>
      <c r="D137" s="3"/>
      <c r="E137" s="3"/>
      <c r="F137" s="38"/>
      <c r="G137" s="61"/>
      <c r="H137" s="61"/>
      <c r="I137" s="39"/>
      <c r="J137" s="39"/>
      <c r="K137" s="39"/>
      <c r="L137" s="61"/>
      <c r="M137" s="61"/>
      <c r="N137" s="61"/>
      <c r="O137" s="61"/>
      <c r="P137" s="39"/>
      <c r="Q137" s="39"/>
      <c r="R137" s="61"/>
      <c r="S137" s="61"/>
      <c r="T137" s="61"/>
      <c r="U137" s="61"/>
      <c r="V137" s="65"/>
      <c r="W137" s="65"/>
      <c r="X137" s="39"/>
      <c r="Y137" s="61"/>
      <c r="Z137" s="61"/>
      <c r="AA137" s="61"/>
      <c r="AB137" s="61"/>
      <c r="AC137" s="39"/>
      <c r="AD137" s="39"/>
      <c r="AF137" s="39"/>
      <c r="AG137" s="73"/>
      <c r="AH137" s="19"/>
      <c r="AI137" s="76"/>
      <c r="AJ137" s="76"/>
      <c r="AK137" s="76"/>
      <c r="AL137" s="76"/>
      <c r="AM137" s="76"/>
      <c r="AN137" s="76"/>
      <c r="AO137" s="76"/>
      <c r="AP137" s="76"/>
      <c r="AQ137" s="76"/>
    </row>
    <row r="138" spans="1:43" ht="13.5" thickBot="1" x14ac:dyDescent="0.25">
      <c r="A138" s="3" t="s">
        <v>174</v>
      </c>
      <c r="B138" s="3"/>
      <c r="C138" s="3"/>
      <c r="D138" s="3"/>
      <c r="E138" s="3"/>
      <c r="F138" s="38">
        <v>30</v>
      </c>
      <c r="G138" s="61">
        <f t="shared" si="102"/>
        <v>2135803.88</v>
      </c>
      <c r="H138" s="61">
        <f t="shared" si="103"/>
        <v>0</v>
      </c>
      <c r="I138" s="39">
        <f t="shared" si="104"/>
        <v>0</v>
      </c>
      <c r="J138" s="39">
        <f t="shared" si="105"/>
        <v>2135803.88</v>
      </c>
      <c r="K138" s="39">
        <f t="shared" si="106"/>
        <v>2135803.88</v>
      </c>
      <c r="L138" s="61">
        <f t="shared" si="107"/>
        <v>85432.155199999994</v>
      </c>
      <c r="M138" s="61">
        <f t="shared" si="108"/>
        <v>85432.155199999994</v>
      </c>
      <c r="N138" s="61"/>
      <c r="O138" s="61" t="b">
        <f t="shared" si="109"/>
        <v>0</v>
      </c>
      <c r="P138" s="39">
        <f t="shared" si="110"/>
        <v>170864.31039999999</v>
      </c>
      <c r="Q138" s="39">
        <f t="shared" si="111"/>
        <v>1964939.5695999998</v>
      </c>
      <c r="R138" s="61">
        <f t="shared" si="112"/>
        <v>0</v>
      </c>
      <c r="S138" s="61">
        <f t="shared" si="113"/>
        <v>256296.46559999997</v>
      </c>
      <c r="T138" s="61">
        <f t="shared" si="114"/>
        <v>22297.7925072</v>
      </c>
      <c r="U138" s="61">
        <f t="shared" si="115"/>
        <v>89063.021796000001</v>
      </c>
      <c r="V138" s="65">
        <f t="shared" si="116"/>
        <v>0</v>
      </c>
      <c r="W138" s="65">
        <f t="shared" si="117"/>
        <v>0</v>
      </c>
      <c r="X138" s="39">
        <f t="shared" si="118"/>
        <v>367657.27990319999</v>
      </c>
      <c r="Y138" s="61">
        <f t="shared" si="119"/>
        <v>177912.463204</v>
      </c>
      <c r="Z138" s="61">
        <f t="shared" si="120"/>
        <v>89063.021796000001</v>
      </c>
      <c r="AA138" s="61">
        <f t="shared" si="121"/>
        <v>177976.53732040001</v>
      </c>
      <c r="AB138" s="61">
        <f t="shared" si="122"/>
        <v>21358.038799999998</v>
      </c>
      <c r="AC138" s="39">
        <f t="shared" si="123"/>
        <v>466310.06112039997</v>
      </c>
      <c r="AD138" s="39">
        <f t="shared" si="124"/>
        <v>2969771.2210236001</v>
      </c>
      <c r="AE138" s="39">
        <f>+(2884000*(1+3%))</f>
        <v>2970520</v>
      </c>
      <c r="AF138" s="39">
        <f t="shared" si="101"/>
        <v>-2614057.6</v>
      </c>
      <c r="AG138" s="73">
        <v>11</v>
      </c>
      <c r="AH138" s="19">
        <f t="shared" si="125"/>
        <v>32667483.431259602</v>
      </c>
      <c r="AI138" s="76">
        <f t="shared" si="126"/>
        <v>23493842.68</v>
      </c>
      <c r="AJ138" s="76">
        <f t="shared" si="127"/>
        <v>4044230.0789351999</v>
      </c>
      <c r="AK138" s="76">
        <f t="shared" si="128"/>
        <v>5129410.6723243995</v>
      </c>
      <c r="AL138" s="76">
        <f t="shared" si="129"/>
        <v>237581.69768188801</v>
      </c>
      <c r="AM138" s="76">
        <f t="shared" si="130"/>
        <v>2613398.6745007681</v>
      </c>
      <c r="AN138" s="76">
        <f t="shared" si="131"/>
        <v>35280882.105760373</v>
      </c>
      <c r="AO138" s="76">
        <f t="shared" si="133"/>
        <v>3528088.2105760374</v>
      </c>
      <c r="AP138" s="76">
        <f t="shared" si="134"/>
        <v>670336.76000944711</v>
      </c>
      <c r="AQ138" s="76">
        <f t="shared" si="132"/>
        <v>35951218.865769818</v>
      </c>
    </row>
    <row r="139" spans="1:43" ht="13.5" thickBot="1" x14ac:dyDescent="0.25">
      <c r="A139" s="3" t="s">
        <v>175</v>
      </c>
      <c r="B139" s="3"/>
      <c r="C139" s="3"/>
      <c r="D139" s="3"/>
      <c r="E139" s="3"/>
      <c r="F139" s="38">
        <v>30</v>
      </c>
      <c r="G139" s="61">
        <f t="shared" si="102"/>
        <v>2288361.2999999998</v>
      </c>
      <c r="H139" s="61">
        <f t="shared" si="103"/>
        <v>0</v>
      </c>
      <c r="I139" s="39">
        <f t="shared" si="104"/>
        <v>0</v>
      </c>
      <c r="J139" s="39">
        <f t="shared" si="105"/>
        <v>2288361.2999999998</v>
      </c>
      <c r="K139" s="39">
        <f t="shared" si="106"/>
        <v>2288361.2999999998</v>
      </c>
      <c r="L139" s="61">
        <f t="shared" si="107"/>
        <v>91534.45199999999</v>
      </c>
      <c r="M139" s="61">
        <f t="shared" si="108"/>
        <v>91534.45199999999</v>
      </c>
      <c r="N139" s="61"/>
      <c r="O139" s="61" t="b">
        <f t="shared" si="109"/>
        <v>0</v>
      </c>
      <c r="P139" s="39">
        <f t="shared" si="110"/>
        <v>183068.90399999998</v>
      </c>
      <c r="Q139" s="39">
        <f t="shared" si="111"/>
        <v>2105292.3959999997</v>
      </c>
      <c r="R139" s="61">
        <f t="shared" si="112"/>
        <v>0</v>
      </c>
      <c r="S139" s="61">
        <f t="shared" si="113"/>
        <v>274603.35599999997</v>
      </c>
      <c r="T139" s="61">
        <f t="shared" si="114"/>
        <v>23890.491971999996</v>
      </c>
      <c r="U139" s="61">
        <f t="shared" si="115"/>
        <v>95424.666209999996</v>
      </c>
      <c r="V139" s="65">
        <f t="shared" si="116"/>
        <v>0</v>
      </c>
      <c r="W139" s="65">
        <f t="shared" si="117"/>
        <v>0</v>
      </c>
      <c r="X139" s="39">
        <f t="shared" si="118"/>
        <v>393918.51418199996</v>
      </c>
      <c r="Y139" s="61">
        <f t="shared" si="119"/>
        <v>190620.49628999998</v>
      </c>
      <c r="Z139" s="61">
        <f t="shared" si="120"/>
        <v>95424.666209999996</v>
      </c>
      <c r="AA139" s="61">
        <f t="shared" si="121"/>
        <v>190689.14712899999</v>
      </c>
      <c r="AB139" s="61">
        <f t="shared" si="122"/>
        <v>22883.612999999998</v>
      </c>
      <c r="AC139" s="39">
        <f t="shared" si="123"/>
        <v>499617.92262899998</v>
      </c>
      <c r="AD139" s="39">
        <f t="shared" si="124"/>
        <v>3181897.7368109999</v>
      </c>
      <c r="AE139" s="39">
        <f>+(3090000*(1+3%))</f>
        <v>3182700</v>
      </c>
      <c r="AF139" s="39">
        <f t="shared" si="101"/>
        <v>-2800776</v>
      </c>
      <c r="AG139" s="73">
        <v>11</v>
      </c>
      <c r="AH139" s="19">
        <f t="shared" si="125"/>
        <v>35000875.104920998</v>
      </c>
      <c r="AI139" s="76">
        <f t="shared" si="126"/>
        <v>25171974.299999997</v>
      </c>
      <c r="AJ139" s="76">
        <f t="shared" si="127"/>
        <v>4333103.656002</v>
      </c>
      <c r="AK139" s="76">
        <f t="shared" si="128"/>
        <v>5495797.1489189994</v>
      </c>
      <c r="AL139" s="76">
        <f t="shared" si="129"/>
        <v>254551.81894488001</v>
      </c>
      <c r="AM139" s="76">
        <f t="shared" si="130"/>
        <v>2800070.0083936797</v>
      </c>
      <c r="AN139" s="76">
        <f t="shared" si="131"/>
        <v>37800945.113314681</v>
      </c>
      <c r="AO139" s="76">
        <f t="shared" si="133"/>
        <v>3780094.5113314684</v>
      </c>
      <c r="AP139" s="76">
        <f t="shared" si="134"/>
        <v>718217.95715297898</v>
      </c>
      <c r="AQ139" s="76">
        <f t="shared" si="132"/>
        <v>38519163.070467658</v>
      </c>
    </row>
    <row r="140" spans="1:43" ht="13.5" thickBot="1" x14ac:dyDescent="0.25">
      <c r="A140" s="3" t="s">
        <v>176</v>
      </c>
      <c r="B140" s="3"/>
      <c r="C140" s="3"/>
      <c r="D140" s="3"/>
      <c r="E140" s="3"/>
      <c r="F140" s="38">
        <v>30</v>
      </c>
      <c r="G140" s="61">
        <f t="shared" si="102"/>
        <v>3051148.4</v>
      </c>
      <c r="H140" s="61">
        <f t="shared" si="103"/>
        <v>0</v>
      </c>
      <c r="I140" s="39">
        <f t="shared" si="104"/>
        <v>0</v>
      </c>
      <c r="J140" s="39">
        <f t="shared" si="105"/>
        <v>3051148.4</v>
      </c>
      <c r="K140" s="39">
        <f t="shared" si="106"/>
        <v>3051148.4</v>
      </c>
      <c r="L140" s="61">
        <f t="shared" si="107"/>
        <v>122045.936</v>
      </c>
      <c r="M140" s="61">
        <f t="shared" si="108"/>
        <v>122045.936</v>
      </c>
      <c r="N140" s="61"/>
      <c r="O140" s="61" t="b">
        <f t="shared" si="109"/>
        <v>0</v>
      </c>
      <c r="P140" s="39">
        <f t="shared" si="110"/>
        <v>244091.872</v>
      </c>
      <c r="Q140" s="39">
        <f t="shared" si="111"/>
        <v>2807056.5279999999</v>
      </c>
      <c r="R140" s="61">
        <f t="shared" si="112"/>
        <v>0</v>
      </c>
      <c r="S140" s="61">
        <f t="shared" si="113"/>
        <v>366137.80799999996</v>
      </c>
      <c r="T140" s="61">
        <f t="shared" si="114"/>
        <v>31853.989295999996</v>
      </c>
      <c r="U140" s="61">
        <f t="shared" si="115"/>
        <v>127232.88828</v>
      </c>
      <c r="V140" s="65">
        <f t="shared" si="116"/>
        <v>0</v>
      </c>
      <c r="W140" s="65">
        <f t="shared" si="117"/>
        <v>0</v>
      </c>
      <c r="X140" s="39">
        <f t="shared" si="118"/>
        <v>525224.6855759999</v>
      </c>
      <c r="Y140" s="61">
        <f t="shared" si="119"/>
        <v>254160.66172</v>
      </c>
      <c r="Z140" s="61">
        <f t="shared" si="120"/>
        <v>127232.88828</v>
      </c>
      <c r="AA140" s="61">
        <f t="shared" si="121"/>
        <v>254252.196172</v>
      </c>
      <c r="AB140" s="61">
        <f t="shared" si="122"/>
        <v>30511.484</v>
      </c>
      <c r="AC140" s="39">
        <f t="shared" si="123"/>
        <v>666157.23017200001</v>
      </c>
      <c r="AD140" s="39">
        <f t="shared" si="124"/>
        <v>4242530.3157479996</v>
      </c>
      <c r="AE140" s="39">
        <f>+(4120000*(1+3%))</f>
        <v>4243600</v>
      </c>
      <c r="AF140" s="39">
        <f t="shared" si="101"/>
        <v>-3734368</v>
      </c>
      <c r="AG140" s="73">
        <v>10</v>
      </c>
      <c r="AH140" s="19">
        <f t="shared" si="125"/>
        <v>42425303.157479994</v>
      </c>
      <c r="AI140" s="76">
        <f t="shared" si="126"/>
        <v>30511484</v>
      </c>
      <c r="AJ140" s="76">
        <f t="shared" si="127"/>
        <v>5252246.8557599988</v>
      </c>
      <c r="AK140" s="76">
        <f t="shared" si="128"/>
        <v>6661572.3017199999</v>
      </c>
      <c r="AL140" s="76">
        <f t="shared" si="129"/>
        <v>339402.42525983998</v>
      </c>
      <c r="AM140" s="76">
        <f t="shared" si="130"/>
        <v>3394024.2525983998</v>
      </c>
      <c r="AN140" s="76">
        <f t="shared" si="131"/>
        <v>45819327.410078391</v>
      </c>
      <c r="AO140" s="76">
        <f t="shared" si="133"/>
        <v>4581932.7410078393</v>
      </c>
      <c r="AP140" s="76">
        <f t="shared" si="134"/>
        <v>870567.22079148947</v>
      </c>
      <c r="AQ140" s="76">
        <f t="shared" si="132"/>
        <v>46689894.63086988</v>
      </c>
    </row>
    <row r="141" spans="1:43" ht="13.5" thickBot="1" x14ac:dyDescent="0.25">
      <c r="A141" s="3" t="s">
        <v>177</v>
      </c>
      <c r="B141" s="3"/>
      <c r="C141" s="3"/>
      <c r="D141" s="3"/>
      <c r="E141" s="3"/>
      <c r="F141" s="38">
        <v>30</v>
      </c>
      <c r="G141" s="61">
        <f t="shared" si="102"/>
        <v>3508820.6599999997</v>
      </c>
      <c r="H141" s="61">
        <f t="shared" si="103"/>
        <v>0</v>
      </c>
      <c r="I141" s="39">
        <f t="shared" si="104"/>
        <v>0</v>
      </c>
      <c r="J141" s="39">
        <f t="shared" si="105"/>
        <v>3508820.6599999997</v>
      </c>
      <c r="K141" s="39">
        <f t="shared" si="106"/>
        <v>3508820.6599999997</v>
      </c>
      <c r="L141" s="61">
        <f t="shared" si="107"/>
        <v>140352.82639999999</v>
      </c>
      <c r="M141" s="61">
        <f t="shared" si="108"/>
        <v>140352.82639999999</v>
      </c>
      <c r="N141" s="61"/>
      <c r="O141" s="61" t="b">
        <f t="shared" si="109"/>
        <v>0</v>
      </c>
      <c r="P141" s="39">
        <f t="shared" si="110"/>
        <v>280705.65279999998</v>
      </c>
      <c r="Q141" s="39">
        <f t="shared" si="111"/>
        <v>3228115.0071999999</v>
      </c>
      <c r="R141" s="61">
        <f t="shared" si="112"/>
        <v>0</v>
      </c>
      <c r="S141" s="61">
        <f t="shared" si="113"/>
        <v>421058.47919999994</v>
      </c>
      <c r="T141" s="61">
        <f t="shared" si="114"/>
        <v>36632.087690399996</v>
      </c>
      <c r="U141" s="61">
        <f t="shared" si="115"/>
        <v>146317.82152199998</v>
      </c>
      <c r="V141" s="65">
        <f t="shared" si="116"/>
        <v>0</v>
      </c>
      <c r="W141" s="65">
        <f t="shared" si="117"/>
        <v>0</v>
      </c>
      <c r="X141" s="39">
        <f t="shared" si="118"/>
        <v>604008.38841239992</v>
      </c>
      <c r="Y141" s="61">
        <f t="shared" si="119"/>
        <v>292284.76097799995</v>
      </c>
      <c r="Z141" s="61">
        <f t="shared" si="120"/>
        <v>146317.82152199998</v>
      </c>
      <c r="AA141" s="61">
        <f t="shared" si="121"/>
        <v>292390.02559779998</v>
      </c>
      <c r="AB141" s="61">
        <f t="shared" si="122"/>
        <v>35088.206599999998</v>
      </c>
      <c r="AC141" s="39">
        <f t="shared" si="123"/>
        <v>766080.81469779985</v>
      </c>
      <c r="AD141" s="39">
        <f t="shared" si="124"/>
        <v>4878909.8631101996</v>
      </c>
      <c r="AE141" s="39">
        <f>+(4738000*(1+3%))</f>
        <v>4880140</v>
      </c>
      <c r="AF141" s="39">
        <f t="shared" si="101"/>
        <v>-4294523.2</v>
      </c>
      <c r="AG141" s="73">
        <v>10</v>
      </c>
      <c r="AH141" s="19">
        <f t="shared" si="125"/>
        <v>48789098.631101996</v>
      </c>
      <c r="AI141" s="76">
        <f t="shared" si="126"/>
        <v>35088206.599999994</v>
      </c>
      <c r="AJ141" s="76">
        <f t="shared" si="127"/>
        <v>6040083.8841239996</v>
      </c>
      <c r="AK141" s="76">
        <f t="shared" si="128"/>
        <v>7660808.1469779983</v>
      </c>
      <c r="AL141" s="76">
        <f t="shared" si="129"/>
        <v>390312.78904881596</v>
      </c>
      <c r="AM141" s="76">
        <f t="shared" si="130"/>
        <v>3903127.8904881598</v>
      </c>
      <c r="AN141" s="76">
        <f t="shared" si="131"/>
        <v>52692226.521590158</v>
      </c>
      <c r="AO141" s="76">
        <f t="shared" si="133"/>
        <v>5269222.6521590166</v>
      </c>
      <c r="AP141" s="76">
        <f t="shared" si="134"/>
        <v>1001152.3039102132</v>
      </c>
      <c r="AQ141" s="76">
        <f t="shared" si="132"/>
        <v>53693378.825500369</v>
      </c>
    </row>
    <row r="142" spans="1:43" ht="13.5" thickBot="1" x14ac:dyDescent="0.25">
      <c r="A142" s="3" t="s">
        <v>178</v>
      </c>
      <c r="B142" s="3"/>
      <c r="C142" s="3"/>
      <c r="D142" s="3"/>
      <c r="E142" s="3"/>
      <c r="F142" s="38">
        <v>30</v>
      </c>
      <c r="G142" s="61">
        <f t="shared" si="102"/>
        <v>3508820.6599999997</v>
      </c>
      <c r="H142" s="61">
        <f t="shared" si="103"/>
        <v>0</v>
      </c>
      <c r="I142" s="39">
        <f t="shared" si="104"/>
        <v>0</v>
      </c>
      <c r="J142" s="39">
        <f t="shared" si="105"/>
        <v>3508820.6599999997</v>
      </c>
      <c r="K142" s="39">
        <f t="shared" si="106"/>
        <v>3508820.6599999997</v>
      </c>
      <c r="L142" s="61">
        <f t="shared" si="107"/>
        <v>140352.82639999999</v>
      </c>
      <c r="M142" s="61">
        <f t="shared" si="108"/>
        <v>140352.82639999999</v>
      </c>
      <c r="N142" s="61"/>
      <c r="O142" s="61" t="b">
        <f t="shared" si="109"/>
        <v>0</v>
      </c>
      <c r="P142" s="39">
        <f t="shared" si="110"/>
        <v>280705.65279999998</v>
      </c>
      <c r="Q142" s="39">
        <f t="shared" si="111"/>
        <v>3228115.0071999999</v>
      </c>
      <c r="R142" s="61">
        <f t="shared" si="112"/>
        <v>0</v>
      </c>
      <c r="S142" s="61">
        <f t="shared" si="113"/>
        <v>421058.47919999994</v>
      </c>
      <c r="T142" s="61">
        <f t="shared" si="114"/>
        <v>36632.087690399996</v>
      </c>
      <c r="U142" s="61">
        <f t="shared" si="115"/>
        <v>146317.82152199998</v>
      </c>
      <c r="V142" s="65">
        <f t="shared" si="116"/>
        <v>0</v>
      </c>
      <c r="W142" s="65">
        <f t="shared" si="117"/>
        <v>0</v>
      </c>
      <c r="X142" s="39">
        <f t="shared" si="118"/>
        <v>604008.38841239992</v>
      </c>
      <c r="Y142" s="61">
        <f t="shared" si="119"/>
        <v>292284.76097799995</v>
      </c>
      <c r="Z142" s="61">
        <f t="shared" si="120"/>
        <v>146317.82152199998</v>
      </c>
      <c r="AA142" s="61">
        <f t="shared" si="121"/>
        <v>292390.02559779998</v>
      </c>
      <c r="AB142" s="61">
        <f t="shared" si="122"/>
        <v>35088.206599999998</v>
      </c>
      <c r="AC142" s="39">
        <f t="shared" si="123"/>
        <v>766080.81469779985</v>
      </c>
      <c r="AD142" s="39">
        <f t="shared" si="124"/>
        <v>4878909.8631101996</v>
      </c>
      <c r="AE142" s="39">
        <f>+(4738000*(1+3%))</f>
        <v>4880140</v>
      </c>
      <c r="AF142" s="39">
        <f t="shared" si="101"/>
        <v>-4294523.2</v>
      </c>
      <c r="AG142" s="73">
        <v>10</v>
      </c>
      <c r="AH142" s="19">
        <f t="shared" si="125"/>
        <v>48789098.631101996</v>
      </c>
      <c r="AI142" s="76">
        <f t="shared" si="126"/>
        <v>35088206.599999994</v>
      </c>
      <c r="AJ142" s="76">
        <f t="shared" si="127"/>
        <v>6040083.8841239996</v>
      </c>
      <c r="AK142" s="76">
        <f t="shared" si="128"/>
        <v>7660808.1469779983</v>
      </c>
      <c r="AL142" s="76">
        <f t="shared" si="129"/>
        <v>390312.78904881596</v>
      </c>
      <c r="AM142" s="76">
        <f t="shared" si="130"/>
        <v>3903127.8904881598</v>
      </c>
      <c r="AN142" s="76">
        <f t="shared" si="131"/>
        <v>52692226.521590158</v>
      </c>
      <c r="AO142" s="76">
        <f t="shared" si="133"/>
        <v>5269222.6521590166</v>
      </c>
      <c r="AP142" s="76">
        <f t="shared" si="134"/>
        <v>1001152.3039102132</v>
      </c>
      <c r="AQ142" s="76">
        <f t="shared" si="132"/>
        <v>53693378.825500369</v>
      </c>
    </row>
    <row r="143" spans="1:43" ht="13.5" thickBot="1" x14ac:dyDescent="0.25">
      <c r="A143" s="3"/>
      <c r="B143" s="3"/>
      <c r="C143" s="3"/>
      <c r="D143" s="3"/>
      <c r="E143" s="3"/>
      <c r="F143" s="2"/>
      <c r="G143" s="60"/>
      <c r="H143" s="60"/>
      <c r="L143" s="60"/>
      <c r="M143" s="60"/>
      <c r="N143" s="60"/>
      <c r="O143" s="60"/>
      <c r="R143" s="60"/>
      <c r="S143" s="60"/>
      <c r="T143" s="60"/>
      <c r="U143" s="60"/>
      <c r="V143" s="64"/>
      <c r="W143" s="64"/>
      <c r="Y143" s="60"/>
      <c r="Z143" s="60"/>
      <c r="AA143" s="60"/>
      <c r="AB143" s="60"/>
      <c r="AG143" s="73"/>
      <c r="AH143" s="3"/>
    </row>
    <row r="144" spans="1:43" ht="13.5" thickBot="1" x14ac:dyDescent="0.25">
      <c r="A144" s="3"/>
      <c r="B144" s="3"/>
      <c r="C144" s="3"/>
      <c r="D144" s="3"/>
      <c r="E144" s="3"/>
      <c r="F144" s="2"/>
      <c r="G144" s="60"/>
      <c r="H144" s="60"/>
      <c r="L144" s="60"/>
      <c r="M144" s="60"/>
      <c r="N144" s="60"/>
      <c r="O144" s="60"/>
      <c r="R144" s="60"/>
      <c r="S144" s="60"/>
      <c r="T144" s="60"/>
      <c r="U144" s="60"/>
      <c r="V144" s="64"/>
      <c r="W144" s="64"/>
      <c r="Y144" s="60"/>
      <c r="Z144" s="60"/>
      <c r="AA144" s="60"/>
      <c r="AB144" s="60"/>
      <c r="AG144" s="73"/>
      <c r="AH144" s="3"/>
      <c r="AQ144" s="76">
        <f>+SUM(AQ2:AQ142)</f>
        <v>4639601973.7965136</v>
      </c>
    </row>
    <row r="145" spans="1:34" ht="13.5" thickBot="1" x14ac:dyDescent="0.25">
      <c r="A145" s="3"/>
      <c r="B145" s="3"/>
      <c r="C145" s="3"/>
      <c r="D145" s="3"/>
      <c r="E145" s="3"/>
      <c r="F145" s="2"/>
      <c r="G145" s="60"/>
      <c r="H145" s="60"/>
      <c r="L145" s="60"/>
      <c r="M145" s="60"/>
      <c r="N145" s="60"/>
      <c r="O145" s="60"/>
      <c r="R145" s="60"/>
      <c r="S145" s="60"/>
      <c r="T145" s="60"/>
      <c r="U145" s="60"/>
      <c r="V145" s="64"/>
      <c r="W145" s="64"/>
      <c r="Y145" s="60"/>
      <c r="Z145" s="60"/>
      <c r="AA145" s="60"/>
      <c r="AB145" s="60"/>
      <c r="AG145" s="73"/>
      <c r="AH145" s="3"/>
    </row>
    <row r="146" spans="1:34" ht="13.5" thickBot="1" x14ac:dyDescent="0.25">
      <c r="A146" s="3"/>
      <c r="B146" s="3"/>
      <c r="C146" s="3"/>
      <c r="D146" s="3"/>
      <c r="E146" s="3"/>
      <c r="F146" s="2"/>
      <c r="G146" s="60"/>
      <c r="H146" s="60"/>
      <c r="L146" s="60"/>
      <c r="M146" s="60"/>
      <c r="N146" s="60"/>
      <c r="O146" s="60"/>
      <c r="R146" s="60"/>
      <c r="S146" s="60"/>
      <c r="T146" s="60"/>
      <c r="U146" s="60"/>
      <c r="V146" s="64"/>
      <c r="W146" s="64"/>
      <c r="Y146" s="60"/>
      <c r="Z146" s="60"/>
      <c r="AA146" s="60"/>
      <c r="AB146" s="60"/>
      <c r="AG146" s="73"/>
      <c r="AH146" s="3"/>
    </row>
    <row r="147" spans="1:34" ht="13.5" thickBot="1" x14ac:dyDescent="0.25">
      <c r="A147" s="3"/>
      <c r="B147" s="3"/>
      <c r="C147" s="3"/>
      <c r="D147" s="3"/>
      <c r="E147" s="3"/>
      <c r="F147" s="2"/>
      <c r="G147" s="60"/>
      <c r="H147" s="60"/>
      <c r="L147" s="60"/>
      <c r="M147" s="60"/>
      <c r="N147" s="60"/>
      <c r="O147" s="60"/>
      <c r="R147" s="60"/>
      <c r="S147" s="60"/>
      <c r="T147" s="60"/>
      <c r="U147" s="60"/>
      <c r="V147" s="64"/>
      <c r="W147" s="64"/>
      <c r="Y147" s="60"/>
      <c r="Z147" s="60"/>
      <c r="AA147" s="60"/>
      <c r="AB147" s="60"/>
      <c r="AG147" s="74"/>
      <c r="AH147" s="58"/>
    </row>
    <row r="148" spans="1:34" ht="13.5" thickBot="1" x14ac:dyDescent="0.25">
      <c r="A148" s="3"/>
      <c r="B148" s="3"/>
      <c r="C148" s="3"/>
      <c r="D148" s="3"/>
      <c r="E148" s="3"/>
      <c r="F148" s="2"/>
      <c r="G148" s="60"/>
      <c r="H148" s="60"/>
      <c r="L148" s="60"/>
      <c r="M148" s="60"/>
      <c r="N148" s="60"/>
      <c r="O148" s="60"/>
      <c r="R148" s="60"/>
      <c r="S148" s="60"/>
      <c r="T148" s="60"/>
      <c r="U148" s="60"/>
      <c r="V148" s="64"/>
      <c r="W148" s="64"/>
      <c r="Y148" s="60"/>
      <c r="Z148" s="60"/>
      <c r="AA148" s="60"/>
      <c r="AB148" s="60"/>
      <c r="AG148" s="73"/>
      <c r="AH148" s="3"/>
    </row>
    <row r="149" spans="1:34" ht="13.5" thickBot="1" x14ac:dyDescent="0.25">
      <c r="A149" s="3"/>
      <c r="B149" s="3"/>
      <c r="C149" s="3"/>
      <c r="D149" s="3"/>
      <c r="E149" s="3"/>
      <c r="F149" s="2"/>
      <c r="G149" s="60"/>
      <c r="H149" s="60"/>
      <c r="L149" s="60"/>
      <c r="M149" s="60"/>
      <c r="N149" s="60"/>
      <c r="O149" s="60"/>
      <c r="R149" s="60"/>
      <c r="S149" s="60"/>
      <c r="T149" s="60"/>
      <c r="U149" s="60"/>
      <c r="V149" s="64"/>
      <c r="W149" s="64"/>
      <c r="Y149" s="60"/>
      <c r="Z149" s="60"/>
      <c r="AA149" s="60"/>
      <c r="AB149" s="60"/>
      <c r="AG149" s="73"/>
      <c r="AH149" s="3"/>
    </row>
    <row r="150" spans="1:34" ht="13.5" thickBot="1" x14ac:dyDescent="0.25">
      <c r="A150" s="3"/>
      <c r="B150" s="3"/>
      <c r="C150" s="3"/>
      <c r="D150" s="3"/>
      <c r="E150" s="3"/>
      <c r="F150" s="2"/>
      <c r="G150" s="60"/>
      <c r="H150" s="60"/>
      <c r="L150" s="60"/>
      <c r="M150" s="60"/>
      <c r="N150" s="60"/>
      <c r="O150" s="60"/>
      <c r="R150" s="60"/>
      <c r="S150" s="60"/>
      <c r="T150" s="60"/>
      <c r="U150" s="60"/>
      <c r="V150" s="64"/>
      <c r="W150" s="64"/>
      <c r="Y150" s="60"/>
      <c r="Z150" s="60"/>
      <c r="AA150" s="60"/>
      <c r="AB150" s="60"/>
      <c r="AG150" s="73"/>
      <c r="AH150" s="3"/>
    </row>
    <row r="151" spans="1:34" ht="13.5" thickBot="1" x14ac:dyDescent="0.25">
      <c r="A151" s="3"/>
      <c r="B151" s="3"/>
      <c r="C151" s="3"/>
      <c r="D151" s="3"/>
      <c r="E151" s="3"/>
      <c r="F151" s="2"/>
      <c r="G151" s="60"/>
      <c r="H151" s="60"/>
      <c r="L151" s="60"/>
      <c r="M151" s="60"/>
      <c r="N151" s="60"/>
      <c r="O151" s="60"/>
      <c r="R151" s="60"/>
      <c r="S151" s="60"/>
      <c r="T151" s="60"/>
      <c r="U151" s="60"/>
      <c r="V151" s="64"/>
      <c r="W151" s="64"/>
      <c r="Y151" s="60"/>
      <c r="Z151" s="60"/>
      <c r="AA151" s="60"/>
      <c r="AB151" s="60"/>
      <c r="AG151" s="73"/>
      <c r="AH151" s="3"/>
    </row>
    <row r="152" spans="1:34" ht="13.5" thickBot="1" x14ac:dyDescent="0.25">
      <c r="A152" s="3"/>
      <c r="B152" s="3"/>
      <c r="C152" s="3"/>
      <c r="D152" s="3"/>
      <c r="E152" s="3"/>
      <c r="F152" s="2"/>
      <c r="G152" s="60"/>
      <c r="H152" s="60"/>
      <c r="L152" s="60"/>
      <c r="M152" s="60"/>
      <c r="N152" s="60"/>
      <c r="O152" s="60"/>
      <c r="R152" s="60"/>
      <c r="S152" s="60"/>
      <c r="T152" s="60"/>
      <c r="U152" s="60"/>
      <c r="V152" s="64"/>
      <c r="W152" s="64"/>
      <c r="Y152" s="60"/>
      <c r="Z152" s="60"/>
      <c r="AA152" s="60"/>
      <c r="AB152" s="60"/>
      <c r="AG152" s="73"/>
      <c r="AH152" s="3"/>
    </row>
    <row r="153" spans="1:34" ht="13.5" thickBot="1" x14ac:dyDescent="0.25">
      <c r="A153" s="3"/>
      <c r="B153" s="3"/>
      <c r="C153" s="3"/>
      <c r="D153" s="3"/>
      <c r="E153" s="3"/>
      <c r="F153" s="2"/>
      <c r="G153" s="60"/>
      <c r="H153" s="60"/>
      <c r="L153" s="60"/>
      <c r="M153" s="60"/>
      <c r="N153" s="60"/>
      <c r="O153" s="60"/>
      <c r="R153" s="60"/>
      <c r="S153" s="60"/>
      <c r="T153" s="60"/>
      <c r="U153" s="60"/>
      <c r="V153" s="64"/>
      <c r="W153" s="64"/>
      <c r="Y153" s="60"/>
      <c r="Z153" s="60"/>
      <c r="AA153" s="60"/>
      <c r="AB153" s="60"/>
      <c r="AG153" s="73"/>
      <c r="AH153" s="3"/>
    </row>
    <row r="154" spans="1:34" ht="13.5" thickBot="1" x14ac:dyDescent="0.25">
      <c r="A154" s="3"/>
      <c r="B154" s="3"/>
      <c r="C154" s="3"/>
      <c r="D154" s="3"/>
      <c r="E154" s="3"/>
      <c r="F154" s="2"/>
      <c r="G154" s="60"/>
      <c r="H154" s="60"/>
      <c r="L154" s="60"/>
      <c r="M154" s="60"/>
      <c r="N154" s="60"/>
      <c r="O154" s="60"/>
      <c r="R154" s="60"/>
      <c r="S154" s="60"/>
      <c r="T154" s="60"/>
      <c r="U154" s="60"/>
      <c r="V154" s="64"/>
      <c r="W154" s="64"/>
      <c r="Y154" s="60"/>
      <c r="Z154" s="60"/>
      <c r="AA154" s="60"/>
      <c r="AB154" s="60"/>
      <c r="AG154" s="73"/>
      <c r="AH154" s="3"/>
    </row>
    <row r="155" spans="1:34" ht="13.5" thickBot="1" x14ac:dyDescent="0.25">
      <c r="A155" s="3"/>
      <c r="B155" s="3"/>
      <c r="C155" s="3"/>
      <c r="D155" s="3"/>
      <c r="E155" s="3"/>
      <c r="F155" s="2"/>
      <c r="G155" s="60"/>
      <c r="H155" s="60"/>
      <c r="L155" s="60"/>
      <c r="M155" s="60"/>
      <c r="N155" s="60"/>
      <c r="O155" s="60"/>
      <c r="R155" s="60"/>
      <c r="S155" s="60"/>
      <c r="T155" s="60"/>
      <c r="U155" s="60"/>
      <c r="V155" s="64"/>
      <c r="W155" s="64"/>
      <c r="Y155" s="60"/>
      <c r="Z155" s="60"/>
      <c r="AA155" s="60"/>
      <c r="AB155" s="60"/>
      <c r="AG155" s="73"/>
      <c r="AH155" s="3"/>
    </row>
    <row r="156" spans="1:34" ht="13.5" thickBot="1" x14ac:dyDescent="0.25">
      <c r="A156" s="3"/>
      <c r="B156" s="3"/>
      <c r="C156" s="3"/>
      <c r="D156" s="3"/>
      <c r="E156" s="3"/>
      <c r="F156" s="2"/>
      <c r="G156" s="60"/>
      <c r="H156" s="60"/>
      <c r="L156" s="60"/>
      <c r="M156" s="60"/>
      <c r="N156" s="60"/>
      <c r="O156" s="60"/>
      <c r="R156" s="60"/>
      <c r="S156" s="60"/>
      <c r="T156" s="60"/>
      <c r="U156" s="60"/>
      <c r="V156" s="64"/>
      <c r="W156" s="64"/>
      <c r="Y156" s="60"/>
      <c r="Z156" s="60"/>
      <c r="AA156" s="60"/>
      <c r="AB156" s="60"/>
      <c r="AG156" s="73"/>
      <c r="AH156" s="3"/>
    </row>
    <row r="157" spans="1:34" ht="13.5" thickBot="1" x14ac:dyDescent="0.25">
      <c r="A157" s="3"/>
      <c r="B157" s="3"/>
      <c r="C157" s="3"/>
      <c r="D157" s="3"/>
      <c r="E157" s="3"/>
      <c r="F157" s="2"/>
      <c r="G157" s="60"/>
      <c r="H157" s="60"/>
      <c r="L157" s="60"/>
      <c r="M157" s="60"/>
      <c r="N157" s="60"/>
      <c r="O157" s="60"/>
      <c r="R157" s="60"/>
      <c r="S157" s="60"/>
      <c r="T157" s="60"/>
      <c r="U157" s="60"/>
      <c r="V157" s="64"/>
      <c r="W157" s="64"/>
      <c r="Y157" s="60"/>
      <c r="Z157" s="60"/>
      <c r="AA157" s="60"/>
      <c r="AB157" s="60"/>
      <c r="AG157" s="73"/>
      <c r="AH157" s="3"/>
    </row>
    <row r="158" spans="1:34" ht="13.5" thickBot="1" x14ac:dyDescent="0.25">
      <c r="A158" s="3"/>
      <c r="B158" s="3"/>
      <c r="C158" s="3"/>
      <c r="D158" s="3"/>
      <c r="E158" s="3"/>
      <c r="F158" s="2"/>
      <c r="G158" s="60"/>
      <c r="H158" s="60"/>
      <c r="L158" s="60"/>
      <c r="M158" s="60"/>
      <c r="N158" s="60"/>
      <c r="O158" s="60"/>
      <c r="R158" s="60"/>
      <c r="S158" s="60"/>
      <c r="T158" s="60"/>
      <c r="U158" s="60"/>
      <c r="V158" s="64"/>
      <c r="W158" s="64"/>
      <c r="Y158" s="60"/>
      <c r="Z158" s="60"/>
      <c r="AA158" s="60"/>
      <c r="AB158" s="60"/>
      <c r="AG158" s="73"/>
      <c r="AH158" s="3"/>
    </row>
    <row r="159" spans="1:34" ht="13.5" thickBot="1" x14ac:dyDescent="0.25">
      <c r="A159" s="3"/>
      <c r="B159" s="3"/>
      <c r="C159" s="3"/>
      <c r="D159" s="3"/>
      <c r="E159" s="3"/>
      <c r="F159" s="2"/>
      <c r="G159" s="60"/>
      <c r="H159" s="60"/>
      <c r="L159" s="60"/>
      <c r="M159" s="60"/>
      <c r="N159" s="60"/>
      <c r="O159" s="60"/>
      <c r="R159" s="60"/>
      <c r="S159" s="60"/>
      <c r="T159" s="60"/>
      <c r="U159" s="60"/>
      <c r="V159" s="64"/>
      <c r="W159" s="64"/>
      <c r="Y159" s="60"/>
      <c r="Z159" s="60"/>
      <c r="AA159" s="60"/>
      <c r="AB159" s="60"/>
      <c r="AG159" s="73"/>
      <c r="AH159" s="3"/>
    </row>
    <row r="160" spans="1:34" ht="13.5" thickBot="1" x14ac:dyDescent="0.25">
      <c r="A160" s="3"/>
      <c r="B160" s="3"/>
      <c r="C160" s="3"/>
      <c r="D160" s="3"/>
      <c r="E160" s="3"/>
      <c r="F160" s="2"/>
      <c r="G160" s="60"/>
      <c r="H160" s="60"/>
      <c r="L160" s="60"/>
      <c r="M160" s="60"/>
      <c r="N160" s="60"/>
      <c r="O160" s="60"/>
      <c r="R160" s="60"/>
      <c r="S160" s="60"/>
      <c r="T160" s="60"/>
      <c r="U160" s="60"/>
      <c r="V160" s="64"/>
      <c r="W160" s="64"/>
      <c r="Y160" s="60"/>
      <c r="Z160" s="60"/>
      <c r="AA160" s="60"/>
      <c r="AB160" s="60"/>
      <c r="AG160" s="73"/>
      <c r="AH160" s="3"/>
    </row>
    <row r="161" spans="1:34" ht="13.5" thickBot="1" x14ac:dyDescent="0.25">
      <c r="A161" s="3"/>
      <c r="B161" s="57">
        <v>1000000</v>
      </c>
      <c r="C161" s="3"/>
      <c r="D161" s="3"/>
      <c r="E161" s="3"/>
      <c r="F161" s="2"/>
      <c r="G161" s="60"/>
      <c r="H161" s="60"/>
      <c r="L161" s="60"/>
      <c r="M161" s="60"/>
      <c r="N161" s="60"/>
      <c r="O161" s="60"/>
      <c r="R161" s="60"/>
      <c r="S161" s="60"/>
      <c r="T161" s="60"/>
      <c r="U161" s="60"/>
      <c r="V161" s="64"/>
      <c r="W161" s="64"/>
      <c r="Y161" s="60"/>
      <c r="Z161" s="60"/>
      <c r="AA161" s="60"/>
      <c r="AB161" s="60"/>
      <c r="AG161" s="73"/>
      <c r="AH161" s="3"/>
    </row>
    <row r="162" spans="1:34" ht="13.5" thickBot="1" x14ac:dyDescent="0.25">
      <c r="A162" s="3"/>
      <c r="B162" s="57">
        <v>2000000</v>
      </c>
      <c r="C162" s="3"/>
      <c r="D162" s="3"/>
      <c r="E162" s="3"/>
      <c r="F162" s="2"/>
      <c r="G162" s="60"/>
      <c r="H162" s="60"/>
      <c r="L162" s="60"/>
      <c r="M162" s="60"/>
      <c r="N162" s="60"/>
      <c r="O162" s="60"/>
      <c r="R162" s="60"/>
      <c r="S162" s="60"/>
      <c r="T162" s="60"/>
      <c r="U162" s="60"/>
      <c r="V162" s="64"/>
      <c r="W162" s="64"/>
      <c r="Y162" s="60"/>
      <c r="Z162" s="60"/>
      <c r="AA162" s="60"/>
      <c r="AB162" s="60"/>
      <c r="AG162" s="73"/>
      <c r="AH162" s="3"/>
    </row>
    <row r="163" spans="1:34" ht="13.5" thickBot="1" x14ac:dyDescent="0.25">
      <c r="A163" s="3"/>
      <c r="B163" s="57"/>
      <c r="C163" s="3"/>
      <c r="D163" s="3"/>
      <c r="E163" s="3"/>
      <c r="F163" s="2"/>
      <c r="G163" s="60"/>
      <c r="H163" s="60"/>
      <c r="L163" s="60"/>
      <c r="M163" s="60"/>
      <c r="N163" s="60"/>
      <c r="O163" s="60"/>
      <c r="R163" s="60"/>
      <c r="S163" s="60"/>
      <c r="T163" s="60"/>
      <c r="U163" s="60"/>
      <c r="V163" s="64"/>
      <c r="W163" s="64"/>
      <c r="Y163" s="60"/>
      <c r="Z163" s="60"/>
      <c r="AA163" s="60"/>
      <c r="AB163" s="60"/>
      <c r="AG163" s="73"/>
      <c r="AH163" s="3"/>
    </row>
    <row r="164" spans="1:34" ht="13.5" thickBot="1" x14ac:dyDescent="0.25">
      <c r="A164" s="3" t="s">
        <v>151</v>
      </c>
      <c r="B164" s="57">
        <f>+B161*4</f>
        <v>4000000</v>
      </c>
      <c r="C164" s="3"/>
      <c r="D164" s="3"/>
      <c r="E164" s="3"/>
      <c r="F164" s="2"/>
      <c r="G164" s="60"/>
      <c r="H164" s="60"/>
      <c r="L164" s="60"/>
      <c r="M164" s="60"/>
      <c r="N164" s="60"/>
      <c r="O164" s="60"/>
      <c r="R164" s="60"/>
      <c r="S164" s="60"/>
      <c r="T164" s="60"/>
      <c r="U164" s="60"/>
      <c r="V164" s="64"/>
      <c r="W164" s="64"/>
      <c r="Y164" s="60"/>
      <c r="Z164" s="60"/>
      <c r="AA164" s="60"/>
      <c r="AB164" s="60"/>
      <c r="AG164" s="74">
        <f>+B165</f>
        <v>16000000</v>
      </c>
      <c r="AH164" s="59">
        <v>0.01</v>
      </c>
    </row>
    <row r="165" spans="1:34" ht="13.5" thickBot="1" x14ac:dyDescent="0.25">
      <c r="A165" s="3" t="s">
        <v>152</v>
      </c>
      <c r="B165" s="57">
        <f>+B161*16</f>
        <v>16000000</v>
      </c>
      <c r="C165" s="3"/>
      <c r="D165" s="3"/>
      <c r="E165" s="3"/>
      <c r="F165" s="2"/>
      <c r="G165" s="60"/>
      <c r="H165" s="60"/>
      <c r="L165" s="60"/>
      <c r="M165" s="60"/>
      <c r="N165" s="60"/>
      <c r="O165" s="60"/>
      <c r="R165" s="60"/>
      <c r="S165" s="60"/>
      <c r="T165" s="60"/>
      <c r="U165" s="60"/>
      <c r="V165" s="64"/>
      <c r="W165" s="64"/>
      <c r="Y165" s="60"/>
      <c r="Z165" s="60"/>
      <c r="AA165" s="60"/>
      <c r="AB165" s="60"/>
      <c r="AG165" s="74">
        <f>+B166</f>
        <v>17000000</v>
      </c>
      <c r="AH165" s="59">
        <v>1.2E-2</v>
      </c>
    </row>
    <row r="166" spans="1:34" ht="13.5" thickBot="1" x14ac:dyDescent="0.25">
      <c r="A166" s="3" t="s">
        <v>153</v>
      </c>
      <c r="B166" s="57">
        <f>+B161*17</f>
        <v>17000000</v>
      </c>
      <c r="C166" s="3"/>
      <c r="D166" s="3"/>
      <c r="E166" s="3"/>
      <c r="F166" s="2"/>
      <c r="G166" s="60"/>
      <c r="H166" s="60"/>
      <c r="L166" s="60"/>
      <c r="M166" s="60"/>
      <c r="N166" s="60"/>
      <c r="O166" s="60"/>
      <c r="R166" s="60"/>
      <c r="S166" s="60"/>
      <c r="T166" s="60"/>
      <c r="U166" s="60"/>
      <c r="V166" s="64"/>
      <c r="W166" s="64"/>
      <c r="Y166" s="60"/>
      <c r="Z166" s="60"/>
      <c r="AA166" s="60"/>
      <c r="AB166" s="60"/>
      <c r="AG166" s="74">
        <f>+B167</f>
        <v>18000000</v>
      </c>
      <c r="AH166" s="59">
        <v>1.4E-2</v>
      </c>
    </row>
    <row r="167" spans="1:34" ht="13.5" thickBot="1" x14ac:dyDescent="0.25">
      <c r="A167" s="3" t="s">
        <v>154</v>
      </c>
      <c r="B167" s="57">
        <f>+B161*18</f>
        <v>18000000</v>
      </c>
      <c r="C167" s="3"/>
      <c r="D167" s="3"/>
      <c r="E167" s="3"/>
      <c r="F167" s="2"/>
      <c r="G167" s="60"/>
      <c r="H167" s="60"/>
      <c r="L167" s="60"/>
      <c r="M167" s="60"/>
      <c r="N167" s="60"/>
      <c r="O167" s="60"/>
      <c r="R167" s="60"/>
      <c r="S167" s="60"/>
      <c r="T167" s="60"/>
      <c r="U167" s="60"/>
      <c r="V167" s="64"/>
      <c r="W167" s="64"/>
      <c r="Y167" s="60"/>
      <c r="Z167" s="60"/>
      <c r="AA167" s="60"/>
      <c r="AB167" s="60"/>
      <c r="AG167" s="74">
        <f>+B168</f>
        <v>19000000</v>
      </c>
      <c r="AH167" s="59">
        <v>1.6E-2</v>
      </c>
    </row>
    <row r="168" spans="1:34" ht="13.5" thickBot="1" x14ac:dyDescent="0.25">
      <c r="A168" s="3" t="s">
        <v>155</v>
      </c>
      <c r="B168" s="57">
        <f>+B161*19</f>
        <v>19000000</v>
      </c>
      <c r="C168" s="3"/>
      <c r="D168" s="3"/>
      <c r="E168" s="3"/>
      <c r="F168" s="2"/>
      <c r="G168" s="60"/>
      <c r="H168" s="60"/>
      <c r="L168" s="60"/>
      <c r="M168" s="60"/>
      <c r="N168" s="60"/>
      <c r="O168" s="60"/>
      <c r="R168" s="60"/>
      <c r="S168" s="60"/>
      <c r="T168" s="60"/>
      <c r="U168" s="60"/>
      <c r="V168" s="64"/>
      <c r="W168" s="64"/>
      <c r="Y168" s="60"/>
      <c r="Z168" s="60"/>
      <c r="AA168" s="60"/>
      <c r="AB168" s="60"/>
      <c r="AG168" s="74">
        <f>+B169</f>
        <v>21000000</v>
      </c>
      <c r="AH168" s="59">
        <v>1.7999999999999999E-2</v>
      </c>
    </row>
    <row r="169" spans="1:34" ht="13.5" thickBot="1" x14ac:dyDescent="0.25">
      <c r="A169" s="3" t="s">
        <v>156</v>
      </c>
      <c r="B169" s="57">
        <f>+B161*21</f>
        <v>21000000</v>
      </c>
      <c r="C169" s="3"/>
      <c r="D169" s="3"/>
      <c r="E169" s="3"/>
      <c r="F169" s="2"/>
      <c r="G169" s="60"/>
      <c r="H169" s="60"/>
      <c r="L169" s="60"/>
      <c r="M169" s="60"/>
      <c r="N169" s="60"/>
      <c r="O169" s="60"/>
      <c r="R169" s="60"/>
      <c r="S169" s="60"/>
      <c r="T169" s="60"/>
      <c r="U169" s="60"/>
      <c r="V169" s="64"/>
      <c r="W169" s="64"/>
      <c r="Y169" s="60"/>
      <c r="Z169" s="60"/>
      <c r="AA169" s="60"/>
      <c r="AB169" s="60"/>
      <c r="AG169" s="73"/>
      <c r="AH169" s="59">
        <v>0.02</v>
      </c>
    </row>
    <row r="170" spans="1:34" ht="13.5" thickBot="1" x14ac:dyDescent="0.25">
      <c r="A170" s="3"/>
      <c r="B170" s="3"/>
      <c r="C170" s="3"/>
      <c r="D170" s="3"/>
      <c r="E170" s="3"/>
      <c r="F170" s="2"/>
      <c r="G170" s="60"/>
      <c r="H170" s="60"/>
      <c r="L170" s="60"/>
      <c r="M170" s="60"/>
      <c r="N170" s="60"/>
      <c r="O170" s="60"/>
      <c r="R170" s="60"/>
      <c r="S170" s="60"/>
      <c r="T170" s="60"/>
      <c r="U170" s="60"/>
      <c r="V170" s="64"/>
      <c r="W170" s="64"/>
      <c r="Y170" s="60"/>
      <c r="Z170" s="60"/>
      <c r="AA170" s="60"/>
      <c r="AB170" s="60"/>
      <c r="AG170" s="73"/>
      <c r="AH170" s="3"/>
    </row>
    <row r="171" spans="1:34" ht="13.5" thickBot="1" x14ac:dyDescent="0.25">
      <c r="A171" s="3"/>
      <c r="B171" s="3"/>
      <c r="C171" s="3"/>
      <c r="D171" s="3"/>
      <c r="E171" s="3"/>
      <c r="F171" s="2"/>
      <c r="G171" s="60"/>
      <c r="H171" s="60"/>
      <c r="L171" s="60"/>
      <c r="M171" s="60"/>
      <c r="N171" s="60"/>
      <c r="O171" s="60"/>
      <c r="R171" s="60"/>
      <c r="S171" s="60"/>
      <c r="T171" s="60"/>
      <c r="U171" s="60"/>
      <c r="V171" s="64"/>
      <c r="W171" s="64"/>
      <c r="Y171" s="60"/>
      <c r="Z171" s="60"/>
      <c r="AA171" s="60"/>
      <c r="AB171" s="60"/>
      <c r="AG171" s="73"/>
      <c r="AH171" s="3"/>
    </row>
    <row r="172" spans="1:34" ht="13.5" thickBot="1" x14ac:dyDescent="0.25">
      <c r="A172" s="3"/>
      <c r="B172" s="3"/>
      <c r="C172" s="3"/>
      <c r="D172" s="3"/>
      <c r="E172" s="3"/>
      <c r="F172" s="2"/>
      <c r="G172" s="60"/>
      <c r="H172" s="60"/>
      <c r="L172" s="60"/>
      <c r="M172" s="60"/>
      <c r="N172" s="60"/>
      <c r="O172" s="60"/>
      <c r="R172" s="60"/>
      <c r="S172" s="60"/>
      <c r="T172" s="60"/>
      <c r="U172" s="60"/>
      <c r="V172" s="64"/>
      <c r="W172" s="64"/>
      <c r="Y172" s="60"/>
      <c r="Z172" s="60"/>
      <c r="AA172" s="60"/>
      <c r="AB172" s="60"/>
      <c r="AG172" s="73"/>
      <c r="AH172" s="3"/>
    </row>
    <row r="173" spans="1:34" ht="13.5" thickBot="1" x14ac:dyDescent="0.25">
      <c r="A173" s="3"/>
      <c r="B173" s="3"/>
      <c r="C173" s="3"/>
      <c r="D173" s="3"/>
      <c r="E173" s="3"/>
      <c r="F173" s="2"/>
      <c r="G173" s="60"/>
      <c r="H173" s="60"/>
      <c r="L173" s="60"/>
      <c r="M173" s="60"/>
      <c r="N173" s="60"/>
      <c r="O173" s="60"/>
      <c r="R173" s="60"/>
      <c r="S173" s="60"/>
      <c r="T173" s="60"/>
      <c r="U173" s="60"/>
      <c r="V173" s="64"/>
      <c r="W173" s="64"/>
      <c r="Y173" s="60"/>
      <c r="Z173" s="60"/>
      <c r="AA173" s="60"/>
      <c r="AB173" s="60"/>
      <c r="AG173" s="73"/>
      <c r="AH173" s="3"/>
    </row>
    <row r="174" spans="1:34" ht="13.5" thickBot="1" x14ac:dyDescent="0.25">
      <c r="A174" s="3"/>
      <c r="B174" s="3"/>
      <c r="C174" s="3"/>
      <c r="D174" s="3"/>
      <c r="E174" s="3"/>
      <c r="F174" s="2"/>
      <c r="G174" s="60"/>
      <c r="H174" s="60"/>
      <c r="L174" s="60"/>
      <c r="M174" s="60"/>
      <c r="N174" s="60"/>
      <c r="O174" s="60"/>
      <c r="R174" s="60"/>
      <c r="S174" s="60"/>
      <c r="T174" s="60"/>
      <c r="U174" s="60"/>
      <c r="V174" s="64"/>
      <c r="W174" s="64"/>
      <c r="Y174" s="60"/>
      <c r="Z174" s="60"/>
      <c r="AA174" s="60"/>
      <c r="AB174" s="60"/>
      <c r="AG174" s="73"/>
      <c r="AH174" s="3"/>
    </row>
    <row r="175" spans="1:34" ht="13.5" thickBot="1" x14ac:dyDescent="0.25">
      <c r="A175" s="3"/>
      <c r="B175" s="3"/>
      <c r="C175" s="3"/>
      <c r="D175" s="3"/>
      <c r="E175" s="3"/>
      <c r="F175" s="2"/>
      <c r="G175" s="60"/>
      <c r="H175" s="60"/>
      <c r="L175" s="60"/>
      <c r="M175" s="60"/>
      <c r="N175" s="60"/>
      <c r="O175" s="60"/>
      <c r="R175" s="60"/>
      <c r="S175" s="60"/>
      <c r="T175" s="60"/>
      <c r="U175" s="60"/>
      <c r="V175" s="64"/>
      <c r="W175" s="64"/>
      <c r="Y175" s="60"/>
      <c r="Z175" s="60"/>
      <c r="AA175" s="60"/>
      <c r="AB175" s="60"/>
      <c r="AG175" s="73"/>
      <c r="AH175" s="3"/>
    </row>
    <row r="176" spans="1:34" ht="17.25" thickBot="1" x14ac:dyDescent="0.35">
      <c r="A176" s="42">
        <v>1</v>
      </c>
      <c r="B176" s="43">
        <v>1000000</v>
      </c>
      <c r="C176" s="3"/>
      <c r="D176" s="3"/>
      <c r="E176" s="3"/>
      <c r="F176" s="2"/>
      <c r="G176" s="60"/>
      <c r="H176" s="60"/>
      <c r="L176" s="60"/>
      <c r="M176" s="60"/>
      <c r="N176" s="60"/>
      <c r="O176" s="60"/>
      <c r="R176" s="60"/>
      <c r="S176" s="60"/>
      <c r="T176" s="60"/>
      <c r="U176" s="60"/>
      <c r="V176" s="64"/>
      <c r="W176" s="64"/>
      <c r="Y176" s="60"/>
      <c r="Z176" s="60"/>
      <c r="AA176" s="60"/>
      <c r="AB176" s="60"/>
      <c r="AG176" s="73"/>
      <c r="AH176" s="3"/>
    </row>
    <row r="177" spans="1:34" ht="17.25" thickBot="1" x14ac:dyDescent="0.35">
      <c r="A177" s="44">
        <v>2</v>
      </c>
      <c r="B177" s="45">
        <f>+B176*2</f>
        <v>2000000</v>
      </c>
      <c r="C177" s="3"/>
      <c r="D177" s="3"/>
      <c r="E177" s="3"/>
      <c r="F177" s="2"/>
      <c r="G177" s="60"/>
      <c r="H177" s="60"/>
      <c r="L177" s="60"/>
      <c r="M177" s="60"/>
      <c r="N177" s="60"/>
      <c r="O177" s="60"/>
      <c r="R177" s="60"/>
      <c r="S177" s="60"/>
      <c r="T177" s="60"/>
      <c r="U177" s="60"/>
      <c r="V177" s="64"/>
      <c r="W177" s="64"/>
      <c r="Y177" s="60"/>
      <c r="Z177" s="60"/>
      <c r="AA177" s="60"/>
      <c r="AB177" s="60"/>
      <c r="AG177" s="73"/>
      <c r="AH177" s="3"/>
    </row>
    <row r="178" spans="1:34" ht="17.25" thickBot="1" x14ac:dyDescent="0.35">
      <c r="A178" s="44">
        <v>4</v>
      </c>
      <c r="B178" s="45">
        <f>+B176*4</f>
        <v>4000000</v>
      </c>
      <c r="C178" s="3"/>
      <c r="D178" s="3"/>
      <c r="E178" s="3"/>
      <c r="F178" s="2"/>
      <c r="G178" s="60"/>
      <c r="H178" s="60"/>
      <c r="L178" s="60"/>
      <c r="M178" s="60"/>
      <c r="N178" s="60"/>
      <c r="O178" s="60"/>
      <c r="R178" s="60"/>
      <c r="S178" s="60"/>
      <c r="T178" s="60"/>
      <c r="U178" s="60"/>
      <c r="V178" s="64"/>
      <c r="W178" s="64"/>
      <c r="Y178" s="60"/>
      <c r="Z178" s="60"/>
      <c r="AA178" s="60"/>
      <c r="AB178" s="60"/>
      <c r="AG178" s="73"/>
      <c r="AH178" s="3"/>
    </row>
    <row r="179" spans="1:34" ht="17.25" thickBot="1" x14ac:dyDescent="0.35">
      <c r="A179" s="44">
        <v>10</v>
      </c>
      <c r="B179" s="45">
        <f>+B176*A179</f>
        <v>10000000</v>
      </c>
      <c r="C179" s="3"/>
      <c r="D179" s="3"/>
      <c r="E179" s="3"/>
      <c r="F179" s="2"/>
      <c r="G179" s="60"/>
      <c r="H179" s="60"/>
      <c r="L179" s="60"/>
      <c r="M179" s="60"/>
      <c r="N179" s="60"/>
      <c r="O179" s="60"/>
      <c r="R179" s="60"/>
      <c r="S179" s="60"/>
      <c r="T179" s="60"/>
      <c r="U179" s="60"/>
      <c r="V179" s="64"/>
      <c r="W179" s="64"/>
      <c r="Y179" s="60"/>
      <c r="Z179" s="60"/>
      <c r="AA179" s="60"/>
      <c r="AB179" s="60"/>
      <c r="AG179" s="73"/>
      <c r="AH179" s="3"/>
    </row>
    <row r="180" spans="1:34" ht="17.25" thickBot="1" x14ac:dyDescent="0.35">
      <c r="A180" s="44">
        <v>13</v>
      </c>
      <c r="B180" s="45">
        <f>+B176*A180</f>
        <v>13000000</v>
      </c>
      <c r="C180" s="3"/>
      <c r="D180" s="3"/>
      <c r="E180" s="3"/>
      <c r="F180" s="2"/>
      <c r="G180" s="60"/>
      <c r="H180" s="60"/>
      <c r="L180" s="60"/>
      <c r="M180" s="60"/>
      <c r="N180" s="60"/>
      <c r="O180" s="60"/>
      <c r="R180" s="60"/>
      <c r="S180" s="60"/>
      <c r="T180" s="60"/>
      <c r="U180" s="60"/>
      <c r="V180" s="64"/>
      <c r="W180" s="64"/>
      <c r="Y180" s="60"/>
      <c r="Z180" s="60"/>
      <c r="AA180" s="60"/>
      <c r="AB180" s="60"/>
      <c r="AG180" s="73"/>
      <c r="AH180" s="3"/>
    </row>
    <row r="181" spans="1:34" ht="17.25" thickBot="1" x14ac:dyDescent="0.35">
      <c r="A181" s="46">
        <v>25</v>
      </c>
      <c r="B181" s="47">
        <f>+B176*A181</f>
        <v>25000000</v>
      </c>
      <c r="C181" s="3"/>
      <c r="D181" s="3"/>
      <c r="E181" s="3"/>
      <c r="F181" s="2"/>
      <c r="G181" s="60"/>
      <c r="H181" s="60"/>
      <c r="L181" s="60"/>
      <c r="M181" s="60"/>
      <c r="N181" s="60"/>
      <c r="O181" s="60"/>
      <c r="R181" s="60"/>
      <c r="S181" s="60"/>
      <c r="T181" s="60"/>
      <c r="U181" s="60"/>
      <c r="V181" s="64"/>
      <c r="W181" s="64"/>
      <c r="Y181" s="60"/>
      <c r="Z181" s="60"/>
      <c r="AA181" s="60"/>
      <c r="AB181" s="60"/>
      <c r="AG181" s="73"/>
      <c r="AH181" s="3"/>
    </row>
    <row r="182" spans="1:34" ht="15.75" thickBot="1" x14ac:dyDescent="0.3">
      <c r="A182" s="48"/>
      <c r="B182" s="49"/>
      <c r="C182" s="3"/>
      <c r="D182" s="3"/>
      <c r="E182" s="3"/>
      <c r="F182" s="2"/>
      <c r="G182" s="60"/>
      <c r="H182" s="60"/>
      <c r="L182" s="60"/>
      <c r="M182" s="60"/>
      <c r="N182" s="60"/>
      <c r="O182" s="60"/>
      <c r="R182" s="60"/>
      <c r="S182" s="60"/>
      <c r="T182" s="60"/>
      <c r="U182" s="60"/>
      <c r="V182" s="64"/>
      <c r="W182" s="64"/>
      <c r="Y182" s="60"/>
      <c r="Z182" s="60"/>
      <c r="AA182" s="60"/>
      <c r="AB182" s="60"/>
      <c r="AG182" s="73"/>
      <c r="AH182" s="3"/>
    </row>
    <row r="183" spans="1:34" ht="15.75" thickBot="1" x14ac:dyDescent="0.3">
      <c r="A183" s="50" t="s">
        <v>150</v>
      </c>
      <c r="B183" s="51">
        <v>1.044E-2</v>
      </c>
      <c r="C183" s="3"/>
      <c r="D183" s="3"/>
      <c r="E183" s="3"/>
      <c r="F183" s="2"/>
      <c r="G183" s="60"/>
      <c r="H183" s="60"/>
      <c r="L183" s="60"/>
      <c r="M183" s="60"/>
      <c r="N183" s="60"/>
      <c r="O183" s="60"/>
      <c r="R183" s="60"/>
      <c r="S183" s="60"/>
      <c r="T183" s="60"/>
      <c r="U183" s="60"/>
      <c r="V183" s="64"/>
      <c r="W183" s="64"/>
      <c r="Y183" s="60"/>
      <c r="Z183" s="60"/>
      <c r="AA183" s="60"/>
      <c r="AB183" s="60"/>
      <c r="AG183" s="73"/>
      <c r="AH183" s="3"/>
    </row>
    <row r="184" spans="1:34" ht="13.5" thickBot="1" x14ac:dyDescent="0.25">
      <c r="A184" s="3"/>
      <c r="B184" s="3"/>
      <c r="C184" s="3"/>
      <c r="D184" s="3"/>
      <c r="E184" s="3"/>
      <c r="F184" s="2"/>
      <c r="G184" s="60"/>
      <c r="H184" s="60"/>
      <c r="L184" s="60"/>
      <c r="M184" s="60"/>
      <c r="N184" s="60"/>
      <c r="O184" s="60"/>
      <c r="R184" s="60"/>
      <c r="S184" s="60"/>
      <c r="T184" s="60"/>
      <c r="U184" s="60"/>
      <c r="V184" s="64"/>
      <c r="W184" s="64"/>
      <c r="Y184" s="60"/>
      <c r="Z184" s="60"/>
      <c r="AA184" s="60"/>
      <c r="AB184" s="60"/>
      <c r="AG184" s="73"/>
      <c r="AH184" s="3"/>
    </row>
    <row r="185" spans="1:34" ht="13.5" thickBot="1" x14ac:dyDescent="0.25">
      <c r="A185" s="3"/>
      <c r="B185" s="3"/>
      <c r="C185" s="3"/>
      <c r="D185" s="3"/>
      <c r="E185" s="3"/>
      <c r="F185" s="2"/>
      <c r="G185" s="60"/>
      <c r="H185" s="60"/>
      <c r="L185" s="60"/>
      <c r="M185" s="60"/>
      <c r="N185" s="60"/>
      <c r="O185" s="60"/>
      <c r="R185" s="60"/>
      <c r="S185" s="60"/>
      <c r="T185" s="60"/>
      <c r="U185" s="60"/>
      <c r="V185" s="64"/>
      <c r="W185" s="64"/>
      <c r="Y185" s="60"/>
      <c r="Z185" s="60"/>
      <c r="AA185" s="60"/>
      <c r="AB185" s="60"/>
      <c r="AG185" s="73"/>
      <c r="AH185" s="3"/>
    </row>
    <row r="186" spans="1:34" ht="13.5" thickBot="1" x14ac:dyDescent="0.25">
      <c r="A186" s="3"/>
      <c r="B186" s="3"/>
      <c r="C186" s="3"/>
      <c r="D186" s="3"/>
      <c r="E186" s="3"/>
      <c r="F186" s="2"/>
      <c r="G186" s="60"/>
      <c r="H186" s="60"/>
      <c r="L186" s="60"/>
      <c r="M186" s="60"/>
      <c r="N186" s="60"/>
      <c r="O186" s="60"/>
      <c r="R186" s="60"/>
      <c r="S186" s="60"/>
      <c r="T186" s="60"/>
      <c r="U186" s="60"/>
      <c r="V186" s="64"/>
      <c r="W186" s="64"/>
      <c r="Y186" s="60"/>
      <c r="Z186" s="60"/>
      <c r="AA186" s="60"/>
      <c r="AB186" s="60"/>
      <c r="AG186" s="73"/>
      <c r="AH186" s="3"/>
    </row>
    <row r="187" spans="1:34" ht="13.5" thickBot="1" x14ac:dyDescent="0.25">
      <c r="A187" s="3"/>
      <c r="B187" s="3"/>
      <c r="C187" s="3"/>
      <c r="D187" s="3"/>
      <c r="E187" s="3"/>
      <c r="F187" s="2"/>
      <c r="G187" s="60"/>
      <c r="H187" s="60"/>
      <c r="L187" s="60"/>
      <c r="M187" s="60"/>
      <c r="N187" s="60"/>
      <c r="O187" s="60"/>
      <c r="R187" s="60"/>
      <c r="S187" s="60"/>
      <c r="T187" s="60"/>
      <c r="U187" s="60"/>
      <c r="V187" s="64"/>
      <c r="W187" s="64"/>
      <c r="Y187" s="60"/>
      <c r="Z187" s="60"/>
      <c r="AA187" s="60"/>
      <c r="AB187" s="60"/>
      <c r="AG187" s="73"/>
      <c r="AH187" s="3"/>
    </row>
    <row r="188" spans="1:34" ht="13.5" thickBot="1" x14ac:dyDescent="0.25">
      <c r="A188" s="3"/>
      <c r="B188" s="3"/>
      <c r="C188" s="3"/>
      <c r="D188" s="3"/>
      <c r="E188" s="3"/>
      <c r="F188" s="2"/>
      <c r="G188" s="60"/>
      <c r="H188" s="60"/>
      <c r="L188" s="60"/>
      <c r="M188" s="60"/>
      <c r="N188" s="60"/>
      <c r="O188" s="60"/>
      <c r="R188" s="60"/>
      <c r="S188" s="60"/>
      <c r="T188" s="60"/>
      <c r="U188" s="60"/>
      <c r="V188" s="64"/>
      <c r="W188" s="64"/>
      <c r="Y188" s="60"/>
      <c r="Z188" s="60"/>
      <c r="AA188" s="60"/>
      <c r="AB188" s="60"/>
      <c r="AG188" s="73"/>
      <c r="AH188" s="3"/>
    </row>
    <row r="189" spans="1:34" ht="13.5" thickBot="1" x14ac:dyDescent="0.25">
      <c r="A189" s="3"/>
      <c r="B189" s="3"/>
      <c r="C189" s="3"/>
      <c r="D189" s="3"/>
      <c r="E189" s="3"/>
      <c r="F189" s="2"/>
      <c r="G189" s="60"/>
      <c r="H189" s="60"/>
      <c r="L189" s="60"/>
      <c r="M189" s="60"/>
      <c r="N189" s="60"/>
      <c r="O189" s="60"/>
      <c r="R189" s="60"/>
      <c r="S189" s="60"/>
      <c r="T189" s="60"/>
      <c r="U189" s="60"/>
      <c r="V189" s="64"/>
      <c r="W189" s="64"/>
      <c r="Y189" s="60"/>
      <c r="Z189" s="60"/>
      <c r="AA189" s="60"/>
      <c r="AB189" s="60"/>
      <c r="AG189" s="73"/>
      <c r="AH189" s="3"/>
    </row>
    <row r="190" spans="1:34" ht="13.5" thickBot="1" x14ac:dyDescent="0.25">
      <c r="A190" s="3"/>
      <c r="B190" s="3"/>
      <c r="C190" s="3"/>
      <c r="D190" s="3"/>
      <c r="E190" s="3"/>
      <c r="F190" s="2"/>
      <c r="G190" s="60"/>
      <c r="H190" s="60"/>
      <c r="L190" s="60"/>
      <c r="M190" s="60"/>
      <c r="N190" s="60"/>
      <c r="O190" s="60"/>
      <c r="R190" s="60"/>
      <c r="S190" s="60"/>
      <c r="T190" s="60"/>
      <c r="U190" s="60"/>
      <c r="V190" s="64"/>
      <c r="W190" s="64"/>
      <c r="Y190" s="60"/>
      <c r="Z190" s="60"/>
      <c r="AA190" s="60"/>
      <c r="AB190" s="60"/>
      <c r="AG190" s="73"/>
      <c r="AH190" s="3"/>
    </row>
    <row r="191" spans="1:34" ht="13.5" thickBot="1" x14ac:dyDescent="0.25">
      <c r="A191" s="3"/>
      <c r="B191" s="3"/>
      <c r="C191" s="3"/>
      <c r="D191" s="3"/>
      <c r="E191" s="3"/>
      <c r="F191" s="2"/>
      <c r="G191" s="60"/>
      <c r="H191" s="60"/>
      <c r="L191" s="60"/>
      <c r="M191" s="60"/>
      <c r="N191" s="60"/>
      <c r="O191" s="60"/>
      <c r="R191" s="60"/>
      <c r="S191" s="60"/>
      <c r="T191" s="60"/>
      <c r="U191" s="60"/>
      <c r="V191" s="64"/>
      <c r="W191" s="64"/>
      <c r="Y191" s="60"/>
      <c r="Z191" s="60"/>
      <c r="AA191" s="60"/>
      <c r="AB191" s="60"/>
      <c r="AG191" s="73"/>
      <c r="AH191" s="3"/>
    </row>
    <row r="192" spans="1:34" ht="13.5" thickBot="1" x14ac:dyDescent="0.25">
      <c r="A192" s="3"/>
      <c r="B192" s="3"/>
      <c r="C192" s="3"/>
      <c r="D192" s="3"/>
      <c r="E192" s="3"/>
      <c r="F192" s="2"/>
      <c r="G192" s="60"/>
      <c r="H192" s="60"/>
      <c r="L192" s="60"/>
      <c r="M192" s="60"/>
      <c r="N192" s="60"/>
      <c r="O192" s="60"/>
      <c r="R192" s="60"/>
      <c r="S192" s="60"/>
      <c r="T192" s="60"/>
      <c r="U192" s="60"/>
      <c r="V192" s="64"/>
      <c r="W192" s="64"/>
      <c r="Y192" s="60"/>
      <c r="Z192" s="60"/>
      <c r="AA192" s="60"/>
      <c r="AB192" s="60"/>
      <c r="AG192" s="73"/>
      <c r="AH192" s="3"/>
    </row>
    <row r="193" spans="1:34" ht="13.5" thickBot="1" x14ac:dyDescent="0.25">
      <c r="A193" s="3"/>
      <c r="B193" s="3"/>
      <c r="C193" s="3"/>
      <c r="D193" s="3"/>
      <c r="E193" s="3"/>
      <c r="F193" s="2"/>
      <c r="G193" s="60"/>
      <c r="H193" s="60"/>
      <c r="L193" s="60"/>
      <c r="M193" s="60"/>
      <c r="N193" s="60"/>
      <c r="O193" s="60"/>
      <c r="R193" s="60"/>
      <c r="S193" s="60"/>
      <c r="T193" s="60"/>
      <c r="U193" s="60"/>
      <c r="V193" s="64"/>
      <c r="W193" s="64"/>
      <c r="Y193" s="60"/>
      <c r="Z193" s="60"/>
      <c r="AA193" s="60"/>
      <c r="AB193" s="60"/>
      <c r="AG193" s="73"/>
      <c r="AH193" s="3"/>
    </row>
    <row r="194" spans="1:34" ht="13.5" thickBot="1" x14ac:dyDescent="0.25">
      <c r="A194" s="3"/>
      <c r="B194" s="3"/>
      <c r="C194" s="3"/>
      <c r="D194" s="3"/>
      <c r="E194" s="3"/>
      <c r="F194" s="2"/>
      <c r="G194" s="60"/>
      <c r="H194" s="60"/>
      <c r="L194" s="60"/>
      <c r="M194" s="60"/>
      <c r="N194" s="60"/>
      <c r="O194" s="60"/>
      <c r="R194" s="60"/>
      <c r="S194" s="60"/>
      <c r="T194" s="60"/>
      <c r="U194" s="60"/>
      <c r="V194" s="64"/>
      <c r="W194" s="64"/>
      <c r="Y194" s="60"/>
      <c r="Z194" s="60"/>
      <c r="AA194" s="60"/>
      <c r="AB194" s="60"/>
      <c r="AG194" s="73"/>
      <c r="AH194" s="3"/>
    </row>
    <row r="195" spans="1:34" ht="13.5" thickBot="1" x14ac:dyDescent="0.25">
      <c r="A195" s="3"/>
      <c r="B195" s="3"/>
      <c r="C195" s="3"/>
      <c r="D195" s="3"/>
      <c r="E195" s="3"/>
      <c r="F195" s="2"/>
      <c r="G195" s="60"/>
      <c r="H195" s="60"/>
      <c r="L195" s="60"/>
      <c r="M195" s="60"/>
      <c r="N195" s="60"/>
      <c r="O195" s="60"/>
      <c r="R195" s="60"/>
      <c r="S195" s="60"/>
      <c r="T195" s="60"/>
      <c r="U195" s="60"/>
      <c r="V195" s="64"/>
      <c r="W195" s="64"/>
      <c r="Y195" s="60"/>
      <c r="Z195" s="60"/>
      <c r="AA195" s="60"/>
      <c r="AB195" s="60"/>
      <c r="AG195" s="73"/>
      <c r="AH195" s="3"/>
    </row>
    <row r="196" spans="1:34" ht="13.5" thickBot="1" x14ac:dyDescent="0.25">
      <c r="A196" s="3"/>
      <c r="B196" s="3"/>
      <c r="C196" s="3"/>
      <c r="D196" s="3"/>
      <c r="E196" s="3"/>
      <c r="F196" s="2"/>
      <c r="G196" s="60"/>
      <c r="H196" s="60"/>
      <c r="L196" s="60"/>
      <c r="M196" s="60"/>
      <c r="N196" s="60"/>
      <c r="O196" s="60"/>
      <c r="R196" s="60"/>
      <c r="S196" s="60"/>
      <c r="T196" s="60"/>
      <c r="U196" s="60"/>
      <c r="V196" s="64"/>
      <c r="W196" s="64"/>
      <c r="Y196" s="60"/>
      <c r="Z196" s="60"/>
      <c r="AA196" s="60"/>
      <c r="AB196" s="60"/>
      <c r="AG196" s="73"/>
      <c r="AH196" s="3"/>
    </row>
    <row r="197" spans="1:34" ht="13.5" thickBot="1" x14ac:dyDescent="0.25">
      <c r="A197" s="3"/>
      <c r="B197" s="3"/>
      <c r="C197" s="3"/>
      <c r="D197" s="3"/>
      <c r="E197" s="3"/>
      <c r="F197" s="2"/>
      <c r="G197" s="60"/>
      <c r="H197" s="60"/>
      <c r="L197" s="60"/>
      <c r="M197" s="60"/>
      <c r="N197" s="60"/>
      <c r="O197" s="60"/>
      <c r="R197" s="60"/>
      <c r="S197" s="60"/>
      <c r="T197" s="60"/>
      <c r="U197" s="60"/>
      <c r="V197" s="64"/>
      <c r="W197" s="64"/>
      <c r="Y197" s="60"/>
      <c r="Z197" s="60"/>
      <c r="AA197" s="60"/>
      <c r="AB197" s="60"/>
      <c r="AG197" s="73"/>
      <c r="AH197" s="3"/>
    </row>
    <row r="198" spans="1:34" ht="13.5" thickBot="1" x14ac:dyDescent="0.25">
      <c r="A198" s="3"/>
      <c r="B198" s="3"/>
      <c r="C198" s="3"/>
      <c r="D198" s="3"/>
      <c r="E198" s="3"/>
      <c r="F198" s="2"/>
      <c r="G198" s="60"/>
      <c r="H198" s="60"/>
      <c r="L198" s="60"/>
      <c r="M198" s="60"/>
      <c r="N198" s="60"/>
      <c r="O198" s="60"/>
      <c r="R198" s="60"/>
      <c r="S198" s="60"/>
      <c r="T198" s="60"/>
      <c r="U198" s="60"/>
      <c r="V198" s="64"/>
      <c r="W198" s="64"/>
      <c r="Y198" s="60"/>
      <c r="Z198" s="60"/>
      <c r="AA198" s="60"/>
      <c r="AB198" s="60"/>
      <c r="AG198" s="73"/>
      <c r="AH198" s="3"/>
    </row>
    <row r="199" spans="1:34" ht="13.5" thickBot="1" x14ac:dyDescent="0.25">
      <c r="A199" s="3"/>
      <c r="B199" s="3"/>
      <c r="C199" s="3"/>
      <c r="D199" s="3"/>
      <c r="E199" s="3"/>
      <c r="F199" s="2"/>
      <c r="G199" s="60"/>
      <c r="H199" s="60"/>
      <c r="L199" s="60"/>
      <c r="M199" s="60"/>
      <c r="N199" s="60"/>
      <c r="O199" s="60"/>
      <c r="R199" s="60"/>
      <c r="S199" s="60"/>
      <c r="T199" s="60"/>
      <c r="U199" s="60"/>
      <c r="V199" s="64"/>
      <c r="W199" s="64"/>
      <c r="Y199" s="60"/>
      <c r="Z199" s="60"/>
      <c r="AA199" s="60"/>
      <c r="AB199" s="60"/>
      <c r="AG199" s="73"/>
      <c r="AH199" s="3"/>
    </row>
    <row r="200" spans="1:34" ht="13.5" thickBot="1" x14ac:dyDescent="0.25">
      <c r="A200" s="3"/>
      <c r="B200" s="3"/>
      <c r="C200" s="3"/>
      <c r="D200" s="3"/>
      <c r="E200" s="3"/>
      <c r="F200" s="2"/>
      <c r="G200" s="60"/>
      <c r="H200" s="60"/>
      <c r="L200" s="60"/>
      <c r="M200" s="60"/>
      <c r="N200" s="60"/>
      <c r="O200" s="60"/>
      <c r="R200" s="60"/>
      <c r="S200" s="60"/>
      <c r="T200" s="60"/>
      <c r="U200" s="60"/>
      <c r="V200" s="64"/>
      <c r="W200" s="64"/>
      <c r="Y200" s="60"/>
      <c r="Z200" s="60"/>
      <c r="AA200" s="60"/>
      <c r="AB200" s="60"/>
      <c r="AG200" s="73"/>
      <c r="AH200" s="3"/>
    </row>
    <row r="201" spans="1:34" ht="13.5" thickBot="1" x14ac:dyDescent="0.25">
      <c r="A201" s="3"/>
      <c r="B201" s="3"/>
      <c r="C201" s="3"/>
      <c r="D201" s="3"/>
      <c r="E201" s="3"/>
      <c r="F201" s="2"/>
      <c r="G201" s="60"/>
      <c r="H201" s="60"/>
      <c r="L201" s="60"/>
      <c r="M201" s="60"/>
      <c r="N201" s="60"/>
      <c r="O201" s="60"/>
      <c r="R201" s="60"/>
      <c r="S201" s="60"/>
      <c r="T201" s="60"/>
      <c r="U201" s="60"/>
      <c r="V201" s="64"/>
      <c r="W201" s="64"/>
      <c r="Y201" s="60"/>
      <c r="Z201" s="60"/>
      <c r="AA201" s="60"/>
      <c r="AB201" s="60"/>
      <c r="AG201" s="73"/>
      <c r="AH201" s="3"/>
    </row>
    <row r="202" spans="1:34" ht="13.5" thickBot="1" x14ac:dyDescent="0.25">
      <c r="A202" s="3"/>
      <c r="B202" s="3"/>
      <c r="C202" s="3"/>
      <c r="D202" s="3"/>
      <c r="E202" s="3"/>
      <c r="F202" s="2"/>
      <c r="G202" s="60"/>
      <c r="H202" s="60"/>
      <c r="L202" s="60"/>
      <c r="M202" s="60"/>
      <c r="N202" s="60"/>
      <c r="O202" s="60"/>
      <c r="R202" s="60"/>
      <c r="S202" s="60"/>
      <c r="T202" s="60"/>
      <c r="U202" s="60"/>
      <c r="V202" s="64"/>
      <c r="W202" s="64"/>
      <c r="Y202" s="60"/>
      <c r="Z202" s="60"/>
      <c r="AA202" s="60"/>
      <c r="AB202" s="60"/>
      <c r="AG202" s="73"/>
      <c r="AH202" s="3"/>
    </row>
    <row r="203" spans="1:34" ht="13.5" thickBot="1" x14ac:dyDescent="0.25">
      <c r="A203" s="3"/>
      <c r="B203" s="3"/>
      <c r="C203" s="3"/>
      <c r="D203" s="3"/>
      <c r="E203" s="3"/>
      <c r="F203" s="2"/>
      <c r="G203" s="60"/>
      <c r="H203" s="60"/>
      <c r="L203" s="60"/>
      <c r="M203" s="60"/>
      <c r="N203" s="60"/>
      <c r="O203" s="60"/>
      <c r="R203" s="60"/>
      <c r="S203" s="60"/>
      <c r="T203" s="60"/>
      <c r="U203" s="60"/>
      <c r="V203" s="64"/>
      <c r="W203" s="64"/>
      <c r="Y203" s="60"/>
      <c r="Z203" s="60"/>
      <c r="AA203" s="60"/>
      <c r="AB203" s="60"/>
      <c r="AG203" s="73"/>
      <c r="AH203" s="3"/>
    </row>
    <row r="204" spans="1:34" ht="13.5" thickBot="1" x14ac:dyDescent="0.25">
      <c r="A204" s="3"/>
      <c r="B204" s="3"/>
      <c r="C204" s="3"/>
      <c r="D204" s="3"/>
      <c r="E204" s="3"/>
      <c r="F204" s="2"/>
      <c r="G204" s="60"/>
      <c r="H204" s="60"/>
      <c r="L204" s="60"/>
      <c r="M204" s="60"/>
      <c r="N204" s="60"/>
      <c r="O204" s="60"/>
      <c r="R204" s="60"/>
      <c r="S204" s="60"/>
      <c r="T204" s="60"/>
      <c r="U204" s="60"/>
      <c r="V204" s="64"/>
      <c r="W204" s="64"/>
      <c r="Y204" s="60"/>
      <c r="Z204" s="60"/>
      <c r="AA204" s="60"/>
      <c r="AB204" s="60"/>
      <c r="AG204" s="73"/>
      <c r="AH204" s="3"/>
    </row>
    <row r="205" spans="1:34" ht="13.5" thickBot="1" x14ac:dyDescent="0.25">
      <c r="A205" s="3"/>
      <c r="B205" s="3"/>
      <c r="C205" s="3"/>
      <c r="D205" s="3"/>
      <c r="E205" s="3"/>
      <c r="F205" s="2"/>
      <c r="G205" s="60"/>
      <c r="H205" s="60"/>
      <c r="L205" s="60"/>
      <c r="M205" s="60"/>
      <c r="N205" s="60"/>
      <c r="O205" s="60"/>
      <c r="R205" s="60"/>
      <c r="S205" s="60"/>
      <c r="T205" s="60"/>
      <c r="U205" s="60"/>
      <c r="V205" s="64"/>
      <c r="W205" s="64"/>
      <c r="Y205" s="60"/>
      <c r="Z205" s="60"/>
      <c r="AA205" s="60"/>
      <c r="AB205" s="60"/>
      <c r="AG205" s="73"/>
      <c r="AH205" s="3"/>
    </row>
    <row r="206" spans="1:34" ht="13.5" thickBot="1" x14ac:dyDescent="0.25">
      <c r="A206" s="3"/>
      <c r="B206" s="3"/>
      <c r="C206" s="3"/>
      <c r="D206" s="3"/>
      <c r="E206" s="3"/>
      <c r="F206" s="2"/>
      <c r="G206" s="60"/>
      <c r="H206" s="60"/>
      <c r="L206" s="60"/>
      <c r="M206" s="60"/>
      <c r="N206" s="60"/>
      <c r="O206" s="60"/>
      <c r="R206" s="60"/>
      <c r="S206" s="60"/>
      <c r="T206" s="60"/>
      <c r="U206" s="60"/>
      <c r="V206" s="64"/>
      <c r="W206" s="64"/>
      <c r="Y206" s="60"/>
      <c r="Z206" s="60"/>
      <c r="AA206" s="60"/>
      <c r="AB206" s="60"/>
      <c r="AG206" s="73"/>
      <c r="AH206" s="3"/>
    </row>
    <row r="207" spans="1:34" ht="13.5" thickBot="1" x14ac:dyDescent="0.25">
      <c r="A207" s="3"/>
      <c r="B207" s="3"/>
      <c r="C207" s="3"/>
      <c r="D207" s="3"/>
      <c r="E207" s="3"/>
      <c r="F207" s="2"/>
      <c r="G207" s="60"/>
      <c r="H207" s="60"/>
      <c r="L207" s="60"/>
      <c r="M207" s="60"/>
      <c r="N207" s="60"/>
      <c r="O207" s="60"/>
      <c r="R207" s="60"/>
      <c r="S207" s="60"/>
      <c r="T207" s="60"/>
      <c r="U207" s="60"/>
      <c r="V207" s="64"/>
      <c r="W207" s="64"/>
      <c r="Y207" s="60"/>
      <c r="Z207" s="60"/>
      <c r="AA207" s="60"/>
      <c r="AB207" s="60"/>
      <c r="AG207" s="73"/>
      <c r="AH207" s="3"/>
    </row>
    <row r="208" spans="1:34" ht="13.5" thickBot="1" x14ac:dyDescent="0.25">
      <c r="A208" s="3"/>
      <c r="B208" s="3"/>
      <c r="C208" s="3"/>
      <c r="D208" s="3"/>
      <c r="E208" s="3"/>
      <c r="F208" s="2"/>
      <c r="G208" s="60"/>
      <c r="H208" s="60"/>
      <c r="L208" s="60"/>
      <c r="M208" s="60"/>
      <c r="N208" s="60"/>
      <c r="O208" s="60"/>
      <c r="R208" s="60"/>
      <c r="S208" s="60"/>
      <c r="T208" s="60"/>
      <c r="U208" s="60"/>
      <c r="V208" s="64"/>
      <c r="W208" s="64"/>
      <c r="Y208" s="60"/>
      <c r="Z208" s="60"/>
      <c r="AA208" s="60"/>
      <c r="AB208" s="60"/>
      <c r="AG208" s="73"/>
      <c r="AH208" s="3"/>
    </row>
    <row r="209" spans="1:34" ht="13.5" thickBot="1" x14ac:dyDescent="0.25">
      <c r="A209" s="3"/>
      <c r="B209" s="3"/>
      <c r="C209" s="3"/>
      <c r="D209" s="3"/>
      <c r="E209" s="3"/>
      <c r="F209" s="2"/>
      <c r="G209" s="60"/>
      <c r="H209" s="60"/>
      <c r="L209" s="60"/>
      <c r="M209" s="60"/>
      <c r="N209" s="60"/>
      <c r="O209" s="60"/>
      <c r="R209" s="60"/>
      <c r="S209" s="60"/>
      <c r="T209" s="60"/>
      <c r="U209" s="60"/>
      <c r="V209" s="64"/>
      <c r="W209" s="64"/>
      <c r="Y209" s="60"/>
      <c r="Z209" s="60"/>
      <c r="AA209" s="60"/>
      <c r="AB209" s="60"/>
      <c r="AG209" s="73"/>
      <c r="AH209" s="3"/>
    </row>
    <row r="210" spans="1:34" ht="13.5" thickBot="1" x14ac:dyDescent="0.25">
      <c r="A210" s="3"/>
      <c r="B210" s="3"/>
      <c r="C210" s="3"/>
      <c r="D210" s="3"/>
      <c r="E210" s="3"/>
      <c r="F210" s="2"/>
      <c r="G210" s="60"/>
      <c r="H210" s="60"/>
      <c r="L210" s="60"/>
      <c r="M210" s="60"/>
      <c r="N210" s="60"/>
      <c r="O210" s="60"/>
      <c r="R210" s="60"/>
      <c r="S210" s="60"/>
      <c r="T210" s="60"/>
      <c r="U210" s="60"/>
      <c r="V210" s="64"/>
      <c r="W210" s="64"/>
      <c r="Y210" s="60"/>
      <c r="Z210" s="60"/>
      <c r="AA210" s="60"/>
      <c r="AB210" s="60"/>
      <c r="AG210" s="73"/>
      <c r="AH210" s="3"/>
    </row>
    <row r="211" spans="1:34" ht="13.5" thickBot="1" x14ac:dyDescent="0.25">
      <c r="A211" s="3"/>
      <c r="B211" s="3"/>
      <c r="C211" s="3"/>
      <c r="D211" s="3"/>
      <c r="E211" s="3"/>
      <c r="F211" s="2"/>
      <c r="G211" s="60"/>
      <c r="H211" s="60"/>
      <c r="L211" s="60"/>
      <c r="M211" s="60"/>
      <c r="N211" s="60"/>
      <c r="O211" s="60"/>
      <c r="R211" s="60"/>
      <c r="S211" s="60"/>
      <c r="T211" s="60"/>
      <c r="U211" s="60"/>
      <c r="V211" s="64"/>
      <c r="W211" s="64"/>
      <c r="Y211" s="60"/>
      <c r="Z211" s="60"/>
      <c r="AA211" s="60"/>
      <c r="AB211" s="60"/>
      <c r="AG211" s="73"/>
      <c r="AH211" s="3"/>
    </row>
    <row r="212" spans="1:34" ht="13.5" thickBot="1" x14ac:dyDescent="0.25">
      <c r="A212" s="3"/>
      <c r="B212" s="3"/>
      <c r="C212" s="3"/>
      <c r="D212" s="3"/>
      <c r="E212" s="3"/>
      <c r="F212" s="2"/>
      <c r="G212" s="60"/>
      <c r="H212" s="60"/>
      <c r="L212" s="60"/>
      <c r="M212" s="60"/>
      <c r="N212" s="60"/>
      <c r="O212" s="60"/>
      <c r="R212" s="60"/>
      <c r="S212" s="60"/>
      <c r="T212" s="60"/>
      <c r="U212" s="60"/>
      <c r="V212" s="64"/>
      <c r="W212" s="64"/>
      <c r="Y212" s="60"/>
      <c r="Z212" s="60"/>
      <c r="AA212" s="60"/>
      <c r="AB212" s="60"/>
      <c r="AG212" s="73"/>
      <c r="AH212" s="3"/>
    </row>
    <row r="213" spans="1:34" ht="13.5" thickBot="1" x14ac:dyDescent="0.25">
      <c r="A213" s="3"/>
      <c r="B213" s="3"/>
      <c r="C213" s="3"/>
      <c r="D213" s="3"/>
      <c r="E213" s="3"/>
      <c r="F213" s="2"/>
      <c r="G213" s="60"/>
      <c r="H213" s="60"/>
      <c r="L213" s="60"/>
      <c r="M213" s="60"/>
      <c r="N213" s="60"/>
      <c r="O213" s="60"/>
      <c r="R213" s="60"/>
      <c r="S213" s="60"/>
      <c r="T213" s="60"/>
      <c r="U213" s="60"/>
      <c r="V213" s="64"/>
      <c r="W213" s="64"/>
      <c r="Y213" s="60"/>
      <c r="Z213" s="60"/>
      <c r="AA213" s="60"/>
      <c r="AB213" s="60"/>
      <c r="AG213" s="73"/>
      <c r="AH213" s="3"/>
    </row>
    <row r="214" spans="1:34" ht="13.5" thickBot="1" x14ac:dyDescent="0.25">
      <c r="A214" s="3"/>
      <c r="B214" s="3"/>
      <c r="C214" s="3"/>
      <c r="D214" s="3"/>
      <c r="E214" s="3"/>
      <c r="F214" s="2"/>
      <c r="G214" s="60"/>
      <c r="H214" s="60"/>
      <c r="L214" s="60"/>
      <c r="M214" s="60"/>
      <c r="N214" s="60"/>
      <c r="O214" s="60"/>
      <c r="R214" s="60"/>
      <c r="S214" s="60"/>
      <c r="T214" s="60"/>
      <c r="U214" s="60"/>
      <c r="V214" s="64"/>
      <c r="W214" s="64"/>
      <c r="Y214" s="60"/>
      <c r="Z214" s="60"/>
      <c r="AA214" s="60"/>
      <c r="AB214" s="60"/>
      <c r="AG214" s="73"/>
      <c r="AH214" s="3"/>
    </row>
    <row r="215" spans="1:34" ht="13.5" thickBot="1" x14ac:dyDescent="0.25">
      <c r="A215" s="3"/>
      <c r="B215" s="3"/>
      <c r="C215" s="3"/>
      <c r="D215" s="3"/>
      <c r="E215" s="3"/>
      <c r="F215" s="2"/>
      <c r="G215" s="60"/>
      <c r="H215" s="60"/>
      <c r="L215" s="60"/>
      <c r="M215" s="60"/>
      <c r="N215" s="60"/>
      <c r="O215" s="60"/>
      <c r="R215" s="60"/>
      <c r="S215" s="60"/>
      <c r="T215" s="60"/>
      <c r="U215" s="60"/>
      <c r="V215" s="64"/>
      <c r="W215" s="64"/>
      <c r="Y215" s="60"/>
      <c r="Z215" s="60"/>
      <c r="AA215" s="60"/>
      <c r="AB215" s="60"/>
      <c r="AG215" s="73"/>
      <c r="AH215" s="3"/>
    </row>
    <row r="216" spans="1:34" ht="13.5" thickBot="1" x14ac:dyDescent="0.25">
      <c r="A216" s="3"/>
      <c r="B216" s="3"/>
      <c r="C216" s="3"/>
      <c r="D216" s="3"/>
      <c r="E216" s="3"/>
      <c r="F216" s="2"/>
      <c r="G216" s="60"/>
      <c r="H216" s="60"/>
      <c r="L216" s="60"/>
      <c r="M216" s="60"/>
      <c r="N216" s="60"/>
      <c r="O216" s="60"/>
      <c r="R216" s="60"/>
      <c r="S216" s="60"/>
      <c r="T216" s="60"/>
      <c r="U216" s="60"/>
      <c r="V216" s="64"/>
      <c r="W216" s="64"/>
      <c r="Y216" s="60"/>
      <c r="Z216" s="60"/>
      <c r="AA216" s="60"/>
      <c r="AB216" s="60"/>
      <c r="AG216" s="73"/>
      <c r="AH216" s="3"/>
    </row>
    <row r="217" spans="1:34" ht="13.5" thickBot="1" x14ac:dyDescent="0.25">
      <c r="A217" s="3"/>
      <c r="B217" s="3"/>
      <c r="C217" s="3"/>
      <c r="D217" s="3"/>
      <c r="E217" s="3"/>
      <c r="F217" s="2"/>
      <c r="G217" s="60"/>
      <c r="H217" s="60"/>
      <c r="L217" s="60"/>
      <c r="M217" s="60"/>
      <c r="N217" s="60"/>
      <c r="O217" s="60"/>
      <c r="R217" s="60"/>
      <c r="S217" s="60"/>
      <c r="T217" s="60"/>
      <c r="U217" s="60"/>
      <c r="V217" s="64"/>
      <c r="W217" s="64"/>
      <c r="Y217" s="60"/>
      <c r="Z217" s="60"/>
      <c r="AA217" s="60"/>
      <c r="AB217" s="60"/>
      <c r="AG217" s="73"/>
      <c r="AH217" s="3"/>
    </row>
    <row r="218" spans="1:34" ht="13.5" thickBot="1" x14ac:dyDescent="0.25">
      <c r="A218" s="3"/>
      <c r="B218" s="3"/>
      <c r="C218" s="3"/>
      <c r="D218" s="3"/>
      <c r="E218" s="3"/>
      <c r="F218" s="2"/>
      <c r="G218" s="60"/>
      <c r="H218" s="60"/>
      <c r="L218" s="60"/>
      <c r="M218" s="60"/>
      <c r="N218" s="60"/>
      <c r="O218" s="60"/>
      <c r="R218" s="60"/>
      <c r="S218" s="60"/>
      <c r="T218" s="60"/>
      <c r="U218" s="60"/>
      <c r="V218" s="64"/>
      <c r="W218" s="64"/>
      <c r="Y218" s="60"/>
      <c r="Z218" s="60"/>
      <c r="AA218" s="60"/>
      <c r="AB218" s="60"/>
      <c r="AG218" s="73"/>
      <c r="AH218" s="3"/>
    </row>
    <row r="219" spans="1:34" ht="13.5" thickBot="1" x14ac:dyDescent="0.25">
      <c r="A219" s="3"/>
      <c r="B219" s="3"/>
      <c r="C219" s="3"/>
      <c r="D219" s="3"/>
      <c r="E219" s="3"/>
      <c r="F219" s="2"/>
      <c r="G219" s="60"/>
      <c r="H219" s="60"/>
      <c r="L219" s="60"/>
      <c r="M219" s="60"/>
      <c r="N219" s="60"/>
      <c r="O219" s="60"/>
      <c r="R219" s="60"/>
      <c r="S219" s="60"/>
      <c r="T219" s="60"/>
      <c r="U219" s="60"/>
      <c r="V219" s="64"/>
      <c r="W219" s="64"/>
      <c r="Y219" s="60"/>
      <c r="Z219" s="60"/>
      <c r="AA219" s="60"/>
      <c r="AB219" s="60"/>
      <c r="AG219" s="73"/>
      <c r="AH219" s="3"/>
    </row>
    <row r="220" spans="1:34" ht="13.5" thickBot="1" x14ac:dyDescent="0.25">
      <c r="A220" s="3"/>
      <c r="B220" s="3"/>
      <c r="C220" s="3"/>
      <c r="D220" s="3"/>
      <c r="E220" s="3"/>
      <c r="F220" s="2"/>
      <c r="G220" s="60"/>
      <c r="H220" s="60"/>
      <c r="L220" s="60"/>
      <c r="M220" s="60"/>
      <c r="N220" s="60"/>
      <c r="O220" s="60"/>
      <c r="R220" s="60"/>
      <c r="S220" s="60"/>
      <c r="T220" s="60"/>
      <c r="U220" s="60"/>
      <c r="V220" s="64"/>
      <c r="W220" s="64"/>
      <c r="Y220" s="60"/>
      <c r="Z220" s="60"/>
      <c r="AA220" s="60"/>
      <c r="AB220" s="60"/>
      <c r="AG220" s="73"/>
      <c r="AH220" s="3"/>
    </row>
    <row r="221" spans="1:34" ht="13.5" thickBot="1" x14ac:dyDescent="0.25">
      <c r="A221" s="3"/>
      <c r="B221" s="3"/>
      <c r="C221" s="3"/>
      <c r="D221" s="3"/>
      <c r="E221" s="3"/>
      <c r="F221" s="2"/>
      <c r="G221" s="60"/>
      <c r="H221" s="60"/>
      <c r="L221" s="60"/>
      <c r="M221" s="60"/>
      <c r="N221" s="60"/>
      <c r="O221" s="60"/>
      <c r="R221" s="60"/>
      <c r="S221" s="60"/>
      <c r="T221" s="60"/>
      <c r="U221" s="60"/>
      <c r="V221" s="64"/>
      <c r="W221" s="64"/>
      <c r="Y221" s="60"/>
      <c r="Z221" s="60"/>
      <c r="AA221" s="60"/>
      <c r="AB221" s="60"/>
      <c r="AG221" s="73"/>
      <c r="AH221" s="3"/>
    </row>
    <row r="222" spans="1:34" ht="13.5" thickBot="1" x14ac:dyDescent="0.25">
      <c r="A222" s="3"/>
      <c r="B222" s="3"/>
      <c r="C222" s="3"/>
      <c r="D222" s="3"/>
      <c r="E222" s="3"/>
      <c r="F222" s="2"/>
      <c r="G222" s="60"/>
      <c r="H222" s="60"/>
      <c r="L222" s="60"/>
      <c r="M222" s="60"/>
      <c r="N222" s="60"/>
      <c r="O222" s="60"/>
      <c r="R222" s="60"/>
      <c r="S222" s="60"/>
      <c r="T222" s="60"/>
      <c r="U222" s="60"/>
      <c r="V222" s="64"/>
      <c r="W222" s="64"/>
      <c r="Y222" s="60"/>
      <c r="Z222" s="60"/>
      <c r="AA222" s="60"/>
      <c r="AB222" s="60"/>
      <c r="AG222" s="73"/>
      <c r="AH222" s="3"/>
    </row>
    <row r="223" spans="1:34" ht="13.5" thickBot="1" x14ac:dyDescent="0.25">
      <c r="A223" s="3"/>
      <c r="B223" s="3"/>
      <c r="C223" s="3"/>
      <c r="D223" s="3"/>
      <c r="E223" s="3"/>
      <c r="F223" s="2"/>
      <c r="G223" s="60"/>
      <c r="H223" s="60"/>
      <c r="L223" s="60"/>
      <c r="M223" s="60"/>
      <c r="N223" s="60"/>
      <c r="O223" s="60"/>
      <c r="R223" s="60"/>
      <c r="S223" s="60"/>
      <c r="T223" s="60"/>
      <c r="U223" s="60"/>
      <c r="V223" s="64"/>
      <c r="W223" s="64"/>
      <c r="Y223" s="60"/>
      <c r="Z223" s="60"/>
      <c r="AA223" s="60"/>
      <c r="AB223" s="60"/>
      <c r="AG223" s="73"/>
      <c r="AH223" s="3"/>
    </row>
    <row r="224" spans="1:34" ht="13.5" thickBot="1" x14ac:dyDescent="0.25">
      <c r="A224" s="3"/>
      <c r="B224" s="3"/>
      <c r="C224" s="3"/>
      <c r="D224" s="3"/>
      <c r="E224" s="3"/>
      <c r="F224" s="2"/>
      <c r="G224" s="60"/>
      <c r="H224" s="60"/>
      <c r="L224" s="60"/>
      <c r="M224" s="60"/>
      <c r="N224" s="60"/>
      <c r="O224" s="60"/>
      <c r="R224" s="60"/>
      <c r="S224" s="60"/>
      <c r="T224" s="60"/>
      <c r="U224" s="60"/>
      <c r="V224" s="64"/>
      <c r="W224" s="64"/>
      <c r="Y224" s="60"/>
      <c r="Z224" s="60"/>
      <c r="AA224" s="60"/>
      <c r="AB224" s="60"/>
      <c r="AG224" s="73"/>
      <c r="AH224" s="3"/>
    </row>
    <row r="225" spans="1:34" ht="13.5" thickBot="1" x14ac:dyDescent="0.25">
      <c r="A225" s="3"/>
      <c r="B225" s="3"/>
      <c r="C225" s="3"/>
      <c r="D225" s="3"/>
      <c r="E225" s="3"/>
      <c r="F225" s="2"/>
      <c r="G225" s="60"/>
      <c r="H225" s="60"/>
      <c r="L225" s="60"/>
      <c r="M225" s="60"/>
      <c r="N225" s="60"/>
      <c r="O225" s="60"/>
      <c r="R225" s="60"/>
      <c r="S225" s="60"/>
      <c r="T225" s="60"/>
      <c r="U225" s="60"/>
      <c r="V225" s="64"/>
      <c r="W225" s="64"/>
      <c r="Y225" s="60"/>
      <c r="Z225" s="60"/>
      <c r="AA225" s="60"/>
      <c r="AB225" s="60"/>
      <c r="AG225" s="73"/>
      <c r="AH225" s="3"/>
    </row>
    <row r="226" spans="1:34" ht="13.5" thickBot="1" x14ac:dyDescent="0.25">
      <c r="A226" s="3"/>
      <c r="B226" s="3"/>
      <c r="C226" s="3"/>
      <c r="D226" s="3"/>
      <c r="E226" s="3"/>
      <c r="F226" s="2"/>
      <c r="G226" s="60"/>
      <c r="H226" s="60"/>
      <c r="L226" s="60"/>
      <c r="M226" s="60"/>
      <c r="N226" s="60"/>
      <c r="O226" s="60"/>
      <c r="R226" s="60"/>
      <c r="S226" s="60"/>
      <c r="T226" s="60"/>
      <c r="U226" s="60"/>
      <c r="V226" s="64"/>
      <c r="W226" s="64"/>
      <c r="Y226" s="60"/>
      <c r="Z226" s="60"/>
      <c r="AA226" s="60"/>
      <c r="AB226" s="60"/>
      <c r="AG226" s="73"/>
      <c r="AH226" s="3"/>
    </row>
    <row r="227" spans="1:34" ht="13.5" thickBot="1" x14ac:dyDescent="0.25">
      <c r="A227" s="3"/>
      <c r="B227" s="3"/>
      <c r="C227" s="3"/>
      <c r="D227" s="3"/>
      <c r="E227" s="3"/>
      <c r="F227" s="2"/>
      <c r="G227" s="60"/>
      <c r="H227" s="60"/>
      <c r="L227" s="60"/>
      <c r="M227" s="60"/>
      <c r="N227" s="60"/>
      <c r="O227" s="60"/>
      <c r="R227" s="60"/>
      <c r="S227" s="60"/>
      <c r="T227" s="60"/>
      <c r="U227" s="60"/>
      <c r="V227" s="64"/>
      <c r="W227" s="64"/>
      <c r="Y227" s="60"/>
      <c r="Z227" s="60"/>
      <c r="AA227" s="60"/>
      <c r="AB227" s="60"/>
      <c r="AG227" s="73"/>
      <c r="AH227" s="3"/>
    </row>
    <row r="228" spans="1:34" ht="13.5" thickBot="1" x14ac:dyDescent="0.25">
      <c r="A228" s="3"/>
      <c r="B228" s="3"/>
      <c r="C228" s="3"/>
      <c r="D228" s="3"/>
      <c r="E228" s="3"/>
      <c r="F228" s="2"/>
      <c r="G228" s="60"/>
      <c r="H228" s="60"/>
      <c r="L228" s="60"/>
      <c r="M228" s="60"/>
      <c r="N228" s="60"/>
      <c r="O228" s="60"/>
      <c r="R228" s="60"/>
      <c r="S228" s="60"/>
      <c r="T228" s="60"/>
      <c r="U228" s="60"/>
      <c r="V228" s="64"/>
      <c r="W228" s="64"/>
      <c r="Y228" s="60"/>
      <c r="Z228" s="60"/>
      <c r="AA228" s="60"/>
      <c r="AB228" s="60"/>
      <c r="AG228" s="73"/>
      <c r="AH228" s="3"/>
    </row>
    <row r="229" spans="1:34" ht="13.5" thickBot="1" x14ac:dyDescent="0.25">
      <c r="A229" s="3"/>
      <c r="B229" s="3"/>
      <c r="C229" s="3"/>
      <c r="D229" s="3"/>
      <c r="E229" s="3"/>
      <c r="F229" s="2"/>
      <c r="G229" s="60"/>
      <c r="H229" s="60"/>
      <c r="L229" s="60"/>
      <c r="M229" s="60"/>
      <c r="N229" s="60"/>
      <c r="O229" s="60"/>
      <c r="R229" s="60"/>
      <c r="S229" s="60"/>
      <c r="T229" s="60"/>
      <c r="U229" s="60"/>
      <c r="V229" s="64"/>
      <c r="W229" s="64"/>
      <c r="Y229" s="60"/>
      <c r="Z229" s="60"/>
      <c r="AA229" s="60"/>
      <c r="AB229" s="60"/>
      <c r="AG229" s="73"/>
      <c r="AH229" s="3"/>
    </row>
    <row r="230" spans="1:34" ht="13.5" thickBot="1" x14ac:dyDescent="0.25">
      <c r="A230" s="3"/>
      <c r="B230" s="3"/>
      <c r="C230" s="3"/>
      <c r="D230" s="3"/>
      <c r="E230" s="3"/>
      <c r="F230" s="2"/>
      <c r="G230" s="60"/>
      <c r="H230" s="60"/>
      <c r="L230" s="60"/>
      <c r="M230" s="60"/>
      <c r="N230" s="60"/>
      <c r="O230" s="60"/>
      <c r="R230" s="60"/>
      <c r="S230" s="60"/>
      <c r="T230" s="60"/>
      <c r="U230" s="60"/>
      <c r="V230" s="64"/>
      <c r="W230" s="64"/>
      <c r="Y230" s="60"/>
      <c r="Z230" s="60"/>
      <c r="AA230" s="60"/>
      <c r="AB230" s="60"/>
      <c r="AG230" s="73"/>
      <c r="AH230" s="3"/>
    </row>
    <row r="231" spans="1:34" ht="13.5" thickBot="1" x14ac:dyDescent="0.25">
      <c r="A231" s="3"/>
      <c r="B231" s="3"/>
      <c r="C231" s="3"/>
      <c r="D231" s="3"/>
      <c r="E231" s="3"/>
      <c r="F231" s="2"/>
      <c r="G231" s="60"/>
      <c r="H231" s="60"/>
      <c r="L231" s="60"/>
      <c r="M231" s="60"/>
      <c r="N231" s="60"/>
      <c r="O231" s="60"/>
      <c r="R231" s="60"/>
      <c r="S231" s="60"/>
      <c r="T231" s="60"/>
      <c r="U231" s="60"/>
      <c r="V231" s="64"/>
      <c r="W231" s="64"/>
      <c r="Y231" s="60"/>
      <c r="Z231" s="60"/>
      <c r="AA231" s="60"/>
      <c r="AB231" s="60"/>
      <c r="AG231" s="73"/>
      <c r="AH231" s="3"/>
    </row>
    <row r="232" spans="1:34" ht="13.5" thickBot="1" x14ac:dyDescent="0.25">
      <c r="A232" s="3"/>
      <c r="B232" s="3"/>
      <c r="C232" s="3"/>
      <c r="D232" s="3"/>
      <c r="E232" s="3"/>
      <c r="F232" s="2"/>
      <c r="G232" s="60"/>
      <c r="H232" s="60"/>
      <c r="L232" s="60"/>
      <c r="M232" s="60"/>
      <c r="N232" s="60"/>
      <c r="O232" s="60"/>
      <c r="R232" s="60"/>
      <c r="S232" s="60"/>
      <c r="T232" s="60"/>
      <c r="U232" s="60"/>
      <c r="V232" s="64"/>
      <c r="W232" s="64"/>
      <c r="Y232" s="60"/>
      <c r="Z232" s="60"/>
      <c r="AA232" s="60"/>
      <c r="AB232" s="60"/>
      <c r="AG232" s="73"/>
      <c r="AH232" s="3"/>
    </row>
    <row r="233" spans="1:34" ht="13.5" thickBot="1" x14ac:dyDescent="0.25">
      <c r="A233" s="3"/>
      <c r="B233" s="3"/>
      <c r="C233" s="3"/>
      <c r="D233" s="3"/>
      <c r="E233" s="3"/>
      <c r="F233" s="2"/>
      <c r="G233" s="60"/>
      <c r="H233" s="60"/>
      <c r="L233" s="60"/>
      <c r="M233" s="60"/>
      <c r="N233" s="60"/>
      <c r="O233" s="60"/>
      <c r="R233" s="60"/>
      <c r="S233" s="60"/>
      <c r="T233" s="60"/>
      <c r="U233" s="60"/>
      <c r="V233" s="64"/>
      <c r="W233" s="64"/>
      <c r="Y233" s="60"/>
      <c r="Z233" s="60"/>
      <c r="AA233" s="60"/>
      <c r="AB233" s="60"/>
      <c r="AG233" s="73"/>
      <c r="AH233" s="3"/>
    </row>
    <row r="234" spans="1:34" ht="13.5" thickBot="1" x14ac:dyDescent="0.25">
      <c r="A234" s="3"/>
      <c r="B234" s="3"/>
      <c r="C234" s="3"/>
      <c r="D234" s="3"/>
      <c r="E234" s="3"/>
      <c r="F234" s="2"/>
      <c r="G234" s="60"/>
      <c r="H234" s="60"/>
      <c r="L234" s="60"/>
      <c r="M234" s="60"/>
      <c r="N234" s="60"/>
      <c r="O234" s="60"/>
      <c r="R234" s="60"/>
      <c r="S234" s="60"/>
      <c r="T234" s="60"/>
      <c r="U234" s="60"/>
      <c r="V234" s="64"/>
      <c r="W234" s="64"/>
      <c r="Y234" s="60"/>
      <c r="Z234" s="60"/>
      <c r="AA234" s="60"/>
      <c r="AB234" s="60"/>
      <c r="AG234" s="73"/>
      <c r="AH234" s="3"/>
    </row>
    <row r="235" spans="1:34" ht="13.5" thickBot="1" x14ac:dyDescent="0.25">
      <c r="A235" s="3"/>
      <c r="B235" s="3"/>
      <c r="C235" s="3"/>
      <c r="D235" s="3"/>
      <c r="E235" s="3"/>
      <c r="F235" s="2"/>
      <c r="G235" s="60"/>
      <c r="H235" s="60"/>
      <c r="L235" s="60"/>
      <c r="M235" s="60"/>
      <c r="N235" s="60"/>
      <c r="O235" s="60"/>
      <c r="R235" s="60"/>
      <c r="S235" s="60"/>
      <c r="T235" s="60"/>
      <c r="U235" s="60"/>
      <c r="V235" s="64"/>
      <c r="W235" s="64"/>
      <c r="Y235" s="60"/>
      <c r="Z235" s="60"/>
      <c r="AA235" s="60"/>
      <c r="AB235" s="60"/>
      <c r="AG235" s="73"/>
      <c r="AH235" s="3"/>
    </row>
    <row r="236" spans="1:34" ht="13.5" thickBot="1" x14ac:dyDescent="0.25">
      <c r="A236" s="3"/>
      <c r="B236" s="3"/>
      <c r="C236" s="3"/>
      <c r="D236" s="3"/>
      <c r="E236" s="3"/>
      <c r="F236" s="2"/>
      <c r="G236" s="60"/>
      <c r="H236" s="60"/>
      <c r="L236" s="60"/>
      <c r="M236" s="60"/>
      <c r="N236" s="60"/>
      <c r="O236" s="60"/>
      <c r="R236" s="60"/>
      <c r="S236" s="60"/>
      <c r="T236" s="60"/>
      <c r="U236" s="60"/>
      <c r="V236" s="64"/>
      <c r="W236" s="64"/>
      <c r="Y236" s="60"/>
      <c r="Z236" s="60"/>
      <c r="AA236" s="60"/>
      <c r="AB236" s="60"/>
      <c r="AG236" s="73"/>
      <c r="AH236" s="3"/>
    </row>
    <row r="237" spans="1:34" ht="13.5" thickBot="1" x14ac:dyDescent="0.25">
      <c r="A237" s="3"/>
      <c r="B237" s="3"/>
      <c r="C237" s="3"/>
      <c r="D237" s="3"/>
      <c r="E237" s="3"/>
      <c r="F237" s="2"/>
      <c r="G237" s="60"/>
      <c r="H237" s="60"/>
      <c r="L237" s="60"/>
      <c r="M237" s="60"/>
      <c r="N237" s="60"/>
      <c r="O237" s="60"/>
      <c r="R237" s="60"/>
      <c r="S237" s="60"/>
      <c r="T237" s="60"/>
      <c r="U237" s="60"/>
      <c r="V237" s="64"/>
      <c r="W237" s="64"/>
      <c r="Y237" s="60"/>
      <c r="Z237" s="60"/>
      <c r="AA237" s="60"/>
      <c r="AB237" s="60"/>
      <c r="AG237" s="73"/>
      <c r="AH237" s="3"/>
    </row>
    <row r="238" spans="1:34" ht="13.5" thickBot="1" x14ac:dyDescent="0.25">
      <c r="A238" s="3"/>
      <c r="B238" s="3"/>
      <c r="C238" s="3"/>
      <c r="D238" s="3"/>
      <c r="E238" s="3"/>
      <c r="F238" s="2"/>
      <c r="G238" s="60"/>
      <c r="H238" s="60"/>
      <c r="L238" s="60"/>
      <c r="M238" s="60"/>
      <c r="N238" s="60"/>
      <c r="O238" s="60"/>
      <c r="R238" s="60"/>
      <c r="S238" s="60"/>
      <c r="T238" s="60"/>
      <c r="U238" s="60"/>
      <c r="V238" s="64"/>
      <c r="W238" s="64"/>
      <c r="Y238" s="60"/>
      <c r="Z238" s="60"/>
      <c r="AA238" s="60"/>
      <c r="AB238" s="60"/>
      <c r="AG238" s="73"/>
      <c r="AH238" s="3"/>
    </row>
    <row r="239" spans="1:34" ht="13.5" thickBot="1" x14ac:dyDescent="0.25">
      <c r="A239" s="3"/>
      <c r="B239" s="3"/>
      <c r="C239" s="3"/>
      <c r="D239" s="3"/>
      <c r="E239" s="3"/>
      <c r="F239" s="2"/>
      <c r="G239" s="60"/>
      <c r="H239" s="60"/>
      <c r="L239" s="60"/>
      <c r="M239" s="60"/>
      <c r="N239" s="60"/>
      <c r="O239" s="60"/>
      <c r="R239" s="60"/>
      <c r="S239" s="60"/>
      <c r="T239" s="60"/>
      <c r="U239" s="60"/>
      <c r="V239" s="64"/>
      <c r="W239" s="64"/>
      <c r="Y239" s="60"/>
      <c r="Z239" s="60"/>
      <c r="AA239" s="60"/>
      <c r="AB239" s="60"/>
      <c r="AG239" s="73"/>
      <c r="AH239" s="3"/>
    </row>
    <row r="240" spans="1:34" ht="13.5" thickBot="1" x14ac:dyDescent="0.25">
      <c r="A240" s="3"/>
      <c r="B240" s="3"/>
      <c r="C240" s="3"/>
      <c r="D240" s="3"/>
      <c r="E240" s="3"/>
      <c r="F240" s="2"/>
      <c r="G240" s="60"/>
      <c r="H240" s="60"/>
      <c r="L240" s="60"/>
      <c r="M240" s="60"/>
      <c r="N240" s="60"/>
      <c r="O240" s="60"/>
      <c r="R240" s="60"/>
      <c r="S240" s="60"/>
      <c r="T240" s="60"/>
      <c r="U240" s="60"/>
      <c r="V240" s="64"/>
      <c r="W240" s="64"/>
      <c r="Y240" s="60"/>
      <c r="Z240" s="60"/>
      <c r="AA240" s="60"/>
      <c r="AB240" s="60"/>
      <c r="AG240" s="73"/>
      <c r="AH240" s="3"/>
    </row>
    <row r="241" spans="1:34" ht="13.5" thickBot="1" x14ac:dyDescent="0.25">
      <c r="A241" s="3"/>
      <c r="B241" s="3"/>
      <c r="C241" s="3"/>
      <c r="D241" s="3"/>
      <c r="E241" s="3"/>
      <c r="F241" s="2"/>
      <c r="G241" s="60"/>
      <c r="H241" s="60"/>
      <c r="L241" s="60"/>
      <c r="M241" s="60"/>
      <c r="N241" s="60"/>
      <c r="O241" s="60"/>
      <c r="R241" s="60"/>
      <c r="S241" s="60"/>
      <c r="T241" s="60"/>
      <c r="U241" s="60"/>
      <c r="V241" s="64"/>
      <c r="W241" s="64"/>
      <c r="Y241" s="60"/>
      <c r="Z241" s="60"/>
      <c r="AA241" s="60"/>
      <c r="AB241" s="60"/>
      <c r="AG241" s="73"/>
      <c r="AH241" s="3"/>
    </row>
    <row r="242" spans="1:34" ht="13.5" thickBot="1" x14ac:dyDescent="0.25">
      <c r="A242" s="3"/>
      <c r="B242" s="3"/>
      <c r="C242" s="3"/>
      <c r="D242" s="3"/>
      <c r="E242" s="3"/>
      <c r="F242" s="2"/>
      <c r="G242" s="60"/>
      <c r="H242" s="60"/>
      <c r="L242" s="60"/>
      <c r="M242" s="60"/>
      <c r="N242" s="60"/>
      <c r="O242" s="60"/>
      <c r="R242" s="60"/>
      <c r="S242" s="60"/>
      <c r="T242" s="60"/>
      <c r="U242" s="60"/>
      <c r="V242" s="64"/>
      <c r="W242" s="64"/>
      <c r="Y242" s="60"/>
      <c r="Z242" s="60"/>
      <c r="AA242" s="60"/>
      <c r="AB242" s="60"/>
      <c r="AG242" s="73"/>
      <c r="AH242" s="3"/>
    </row>
    <row r="243" spans="1:34" ht="13.5" thickBot="1" x14ac:dyDescent="0.25">
      <c r="A243" s="3"/>
      <c r="B243" s="3"/>
      <c r="C243" s="3"/>
      <c r="D243" s="3"/>
      <c r="E243" s="3"/>
      <c r="F243" s="2"/>
      <c r="G243" s="60"/>
      <c r="H243" s="60"/>
      <c r="L243" s="60"/>
      <c r="M243" s="60"/>
      <c r="N243" s="60"/>
      <c r="O243" s="60"/>
      <c r="R243" s="60"/>
      <c r="S243" s="60"/>
      <c r="T243" s="60"/>
      <c r="U243" s="60"/>
      <c r="V243" s="64"/>
      <c r="W243" s="64"/>
      <c r="Y243" s="60"/>
      <c r="Z243" s="60"/>
      <c r="AA243" s="60"/>
      <c r="AB243" s="60"/>
      <c r="AG243" s="73"/>
      <c r="AH243" s="3"/>
    </row>
    <row r="244" spans="1:34" ht="13.5" thickBot="1" x14ac:dyDescent="0.25">
      <c r="A244" s="3"/>
      <c r="B244" s="3"/>
      <c r="C244" s="3"/>
      <c r="D244" s="3"/>
      <c r="E244" s="3"/>
      <c r="F244" s="2"/>
      <c r="G244" s="60"/>
      <c r="H244" s="60"/>
      <c r="L244" s="60"/>
      <c r="M244" s="60"/>
      <c r="N244" s="60"/>
      <c r="O244" s="60"/>
      <c r="R244" s="60"/>
      <c r="S244" s="60"/>
      <c r="T244" s="60"/>
      <c r="U244" s="60"/>
      <c r="V244" s="64"/>
      <c r="W244" s="64"/>
      <c r="Y244" s="60"/>
      <c r="Z244" s="60"/>
      <c r="AA244" s="60"/>
      <c r="AB244" s="60"/>
      <c r="AG244" s="73"/>
      <c r="AH244" s="3"/>
    </row>
    <row r="245" spans="1:34" ht="13.5" thickBot="1" x14ac:dyDescent="0.25">
      <c r="A245" s="3"/>
      <c r="B245" s="3"/>
      <c r="C245" s="3"/>
      <c r="D245" s="3"/>
      <c r="E245" s="3"/>
      <c r="F245" s="2"/>
      <c r="G245" s="60"/>
      <c r="H245" s="60"/>
      <c r="L245" s="60"/>
      <c r="M245" s="60"/>
      <c r="N245" s="60"/>
      <c r="O245" s="60"/>
      <c r="R245" s="60"/>
      <c r="S245" s="60"/>
      <c r="T245" s="60"/>
      <c r="U245" s="60"/>
      <c r="V245" s="64"/>
      <c r="W245" s="64"/>
      <c r="Y245" s="60"/>
      <c r="Z245" s="60"/>
      <c r="AA245" s="60"/>
      <c r="AB245" s="60"/>
      <c r="AG245" s="73"/>
      <c r="AH245" s="3"/>
    </row>
    <row r="246" spans="1:34" ht="13.5" thickBot="1" x14ac:dyDescent="0.25">
      <c r="A246" s="3"/>
      <c r="B246" s="3"/>
      <c r="C246" s="3"/>
      <c r="D246" s="3"/>
      <c r="E246" s="3"/>
      <c r="F246" s="2"/>
      <c r="G246" s="60"/>
      <c r="H246" s="60"/>
      <c r="L246" s="60"/>
      <c r="M246" s="60"/>
      <c r="N246" s="60"/>
      <c r="O246" s="60"/>
      <c r="R246" s="60"/>
      <c r="S246" s="60"/>
      <c r="T246" s="60"/>
      <c r="U246" s="60"/>
      <c r="V246" s="64"/>
      <c r="W246" s="64"/>
      <c r="Y246" s="60"/>
      <c r="Z246" s="60"/>
      <c r="AA246" s="60"/>
      <c r="AB246" s="60"/>
      <c r="AG246" s="73"/>
      <c r="AH246" s="3"/>
    </row>
    <row r="247" spans="1:34" ht="13.5" thickBot="1" x14ac:dyDescent="0.25">
      <c r="A247" s="3"/>
      <c r="B247" s="3"/>
      <c r="C247" s="3"/>
      <c r="D247" s="3"/>
      <c r="E247" s="3"/>
      <c r="F247" s="2"/>
      <c r="G247" s="60"/>
      <c r="H247" s="60"/>
      <c r="L247" s="60"/>
      <c r="M247" s="60"/>
      <c r="N247" s="60"/>
      <c r="O247" s="60"/>
      <c r="R247" s="60"/>
      <c r="S247" s="60"/>
      <c r="T247" s="60"/>
      <c r="U247" s="60"/>
      <c r="V247" s="64"/>
      <c r="W247" s="64"/>
      <c r="Y247" s="60"/>
      <c r="Z247" s="60"/>
      <c r="AA247" s="60"/>
      <c r="AB247" s="60"/>
      <c r="AG247" s="73"/>
      <c r="AH247" s="3"/>
    </row>
    <row r="248" spans="1:34" ht="13.5" thickBot="1" x14ac:dyDescent="0.25">
      <c r="A248" s="3"/>
      <c r="B248" s="3"/>
      <c r="C248" s="3"/>
      <c r="D248" s="3"/>
      <c r="E248" s="3"/>
      <c r="F248" s="2"/>
      <c r="G248" s="60"/>
      <c r="H248" s="60"/>
      <c r="L248" s="60"/>
      <c r="M248" s="60"/>
      <c r="N248" s="60"/>
      <c r="O248" s="60"/>
      <c r="R248" s="60"/>
      <c r="S248" s="60"/>
      <c r="T248" s="60"/>
      <c r="U248" s="60"/>
      <c r="V248" s="64"/>
      <c r="W248" s="64"/>
      <c r="Y248" s="60"/>
      <c r="Z248" s="60"/>
      <c r="AA248" s="60"/>
      <c r="AB248" s="60"/>
      <c r="AG248" s="73"/>
      <c r="AH248" s="3"/>
    </row>
    <row r="249" spans="1:34" ht="13.5" thickBot="1" x14ac:dyDescent="0.25">
      <c r="A249" s="3"/>
      <c r="B249" s="3"/>
      <c r="C249" s="3"/>
      <c r="D249" s="3"/>
      <c r="E249" s="3"/>
      <c r="F249" s="2"/>
      <c r="G249" s="60"/>
      <c r="H249" s="60"/>
      <c r="L249" s="60"/>
      <c r="M249" s="60"/>
      <c r="N249" s="60"/>
      <c r="O249" s="60"/>
      <c r="R249" s="60"/>
      <c r="S249" s="60"/>
      <c r="T249" s="60"/>
      <c r="U249" s="60"/>
      <c r="V249" s="64"/>
      <c r="W249" s="64"/>
      <c r="Y249" s="60"/>
      <c r="Z249" s="60"/>
      <c r="AA249" s="60"/>
      <c r="AB249" s="60"/>
      <c r="AG249" s="73"/>
      <c r="AH249" s="3"/>
    </row>
    <row r="250" spans="1:34" ht="13.5" thickBot="1" x14ac:dyDescent="0.25">
      <c r="A250" s="3"/>
      <c r="B250" s="3"/>
      <c r="C250" s="3"/>
      <c r="D250" s="3"/>
      <c r="E250" s="3"/>
      <c r="F250" s="2"/>
      <c r="G250" s="60"/>
      <c r="H250" s="60"/>
      <c r="L250" s="60"/>
      <c r="M250" s="60"/>
      <c r="N250" s="60"/>
      <c r="O250" s="60"/>
      <c r="R250" s="60"/>
      <c r="S250" s="60"/>
      <c r="T250" s="60"/>
      <c r="U250" s="60"/>
      <c r="V250" s="64"/>
      <c r="W250" s="64"/>
      <c r="Y250" s="60"/>
      <c r="Z250" s="60"/>
      <c r="AA250" s="60"/>
      <c r="AB250" s="60"/>
      <c r="AG250" s="73"/>
      <c r="AH250" s="3"/>
    </row>
    <row r="251" spans="1:34" ht="13.5" thickBot="1" x14ac:dyDescent="0.25">
      <c r="A251" s="3"/>
      <c r="B251" s="3"/>
      <c r="C251" s="3"/>
      <c r="D251" s="3"/>
      <c r="E251" s="3"/>
      <c r="F251" s="2"/>
      <c r="G251" s="60"/>
      <c r="H251" s="60"/>
      <c r="L251" s="60"/>
      <c r="M251" s="60"/>
      <c r="N251" s="60"/>
      <c r="O251" s="60"/>
      <c r="R251" s="60"/>
      <c r="S251" s="60"/>
      <c r="T251" s="60"/>
      <c r="U251" s="60"/>
      <c r="V251" s="64"/>
      <c r="W251" s="64"/>
      <c r="Y251" s="60"/>
      <c r="Z251" s="60"/>
      <c r="AA251" s="60"/>
      <c r="AB251" s="60"/>
      <c r="AG251" s="73"/>
      <c r="AH251" s="3"/>
    </row>
    <row r="252" spans="1:34" ht="13.5" thickBot="1" x14ac:dyDescent="0.25">
      <c r="A252" s="3"/>
      <c r="B252" s="3"/>
      <c r="C252" s="3"/>
      <c r="D252" s="3"/>
      <c r="E252" s="3"/>
      <c r="F252" s="2"/>
      <c r="G252" s="60"/>
      <c r="H252" s="60"/>
      <c r="L252" s="60"/>
      <c r="M252" s="60"/>
      <c r="N252" s="60"/>
      <c r="O252" s="60"/>
      <c r="R252" s="60"/>
      <c r="S252" s="60"/>
      <c r="T252" s="60"/>
      <c r="U252" s="60"/>
      <c r="V252" s="64"/>
      <c r="W252" s="64"/>
      <c r="Y252" s="60"/>
      <c r="Z252" s="60"/>
      <c r="AA252" s="60"/>
      <c r="AB252" s="60"/>
      <c r="AG252" s="73"/>
      <c r="AH252" s="3"/>
    </row>
    <row r="253" spans="1:34" ht="13.5" thickBot="1" x14ac:dyDescent="0.25">
      <c r="A253" s="3"/>
      <c r="B253" s="3"/>
      <c r="C253" s="3"/>
      <c r="D253" s="3"/>
      <c r="E253" s="3"/>
      <c r="F253" s="2"/>
      <c r="G253" s="60"/>
      <c r="H253" s="60"/>
      <c r="L253" s="60"/>
      <c r="M253" s="60"/>
      <c r="N253" s="60"/>
      <c r="O253" s="60"/>
      <c r="R253" s="60"/>
      <c r="S253" s="60"/>
      <c r="T253" s="60"/>
      <c r="U253" s="60"/>
      <c r="V253" s="64"/>
      <c r="W253" s="64"/>
      <c r="Y253" s="60"/>
      <c r="Z253" s="60"/>
      <c r="AA253" s="60"/>
      <c r="AB253" s="60"/>
      <c r="AG253" s="73"/>
      <c r="AH253" s="3"/>
    </row>
    <row r="254" spans="1:34" ht="13.5" thickBot="1" x14ac:dyDescent="0.25">
      <c r="A254" s="3"/>
      <c r="B254" s="3"/>
      <c r="C254" s="3"/>
      <c r="D254" s="3"/>
      <c r="E254" s="3"/>
      <c r="F254" s="2"/>
      <c r="G254" s="60"/>
      <c r="H254" s="60"/>
      <c r="L254" s="60"/>
      <c r="M254" s="60"/>
      <c r="N254" s="60"/>
      <c r="O254" s="60"/>
      <c r="R254" s="60"/>
      <c r="S254" s="60"/>
      <c r="T254" s="60"/>
      <c r="U254" s="60"/>
      <c r="V254" s="64"/>
      <c r="W254" s="64"/>
      <c r="Y254" s="60"/>
      <c r="Z254" s="60"/>
      <c r="AA254" s="60"/>
      <c r="AB254" s="60"/>
      <c r="AG254" s="73"/>
      <c r="AH254" s="3"/>
    </row>
    <row r="255" spans="1:34" ht="13.5" thickBot="1" x14ac:dyDescent="0.25">
      <c r="A255" s="3"/>
      <c r="B255" s="3"/>
      <c r="C255" s="3"/>
      <c r="D255" s="3"/>
      <c r="E255" s="3"/>
      <c r="F255" s="2"/>
      <c r="G255" s="60"/>
      <c r="H255" s="60"/>
      <c r="L255" s="60"/>
      <c r="M255" s="60"/>
      <c r="N255" s="60"/>
      <c r="O255" s="60"/>
      <c r="R255" s="60"/>
      <c r="S255" s="60"/>
      <c r="T255" s="60"/>
      <c r="U255" s="60"/>
      <c r="V255" s="64"/>
      <c r="W255" s="64"/>
      <c r="Y255" s="60"/>
      <c r="Z255" s="60"/>
      <c r="AA255" s="60"/>
      <c r="AB255" s="60"/>
      <c r="AG255" s="73"/>
      <c r="AH255" s="3"/>
    </row>
    <row r="256" spans="1:34" ht="13.5" thickBot="1" x14ac:dyDescent="0.25">
      <c r="A256" s="3"/>
      <c r="B256" s="3"/>
      <c r="C256" s="3"/>
      <c r="D256" s="3"/>
      <c r="E256" s="3"/>
      <c r="F256" s="2"/>
      <c r="G256" s="60"/>
      <c r="H256" s="60"/>
      <c r="L256" s="60"/>
      <c r="M256" s="60"/>
      <c r="N256" s="60"/>
      <c r="O256" s="60"/>
      <c r="R256" s="60"/>
      <c r="S256" s="60"/>
      <c r="T256" s="60"/>
      <c r="U256" s="60"/>
      <c r="V256" s="64"/>
      <c r="W256" s="64"/>
      <c r="Y256" s="60"/>
      <c r="Z256" s="60"/>
      <c r="AA256" s="60"/>
      <c r="AB256" s="60"/>
      <c r="AG256" s="73"/>
      <c r="AH256" s="3"/>
    </row>
    <row r="257" spans="1:34" ht="13.5" thickBot="1" x14ac:dyDescent="0.25">
      <c r="A257" s="3"/>
      <c r="B257" s="3"/>
      <c r="C257" s="3"/>
      <c r="D257" s="3"/>
      <c r="E257" s="3"/>
      <c r="F257" s="2"/>
      <c r="G257" s="60"/>
      <c r="H257" s="60"/>
      <c r="L257" s="60"/>
      <c r="M257" s="60"/>
      <c r="N257" s="60"/>
      <c r="O257" s="60"/>
      <c r="R257" s="60"/>
      <c r="S257" s="60"/>
      <c r="T257" s="60"/>
      <c r="U257" s="60"/>
      <c r="V257" s="64"/>
      <c r="W257" s="64"/>
      <c r="Y257" s="60"/>
      <c r="Z257" s="60"/>
      <c r="AA257" s="60"/>
      <c r="AB257" s="60"/>
      <c r="AG257" s="73"/>
      <c r="AH257" s="3"/>
    </row>
    <row r="258" spans="1:34" ht="13.5" thickBot="1" x14ac:dyDescent="0.25">
      <c r="A258" s="3"/>
      <c r="B258" s="3"/>
      <c r="C258" s="3"/>
      <c r="D258" s="3"/>
      <c r="E258" s="3"/>
      <c r="F258" s="2"/>
      <c r="G258" s="60"/>
      <c r="H258" s="60"/>
      <c r="L258" s="60"/>
      <c r="M258" s="60"/>
      <c r="N258" s="60"/>
      <c r="O258" s="60"/>
      <c r="R258" s="60"/>
      <c r="S258" s="60"/>
      <c r="T258" s="60"/>
      <c r="U258" s="60"/>
      <c r="V258" s="64"/>
      <c r="W258" s="64"/>
      <c r="Y258" s="60"/>
      <c r="Z258" s="60"/>
      <c r="AA258" s="60"/>
      <c r="AB258" s="60"/>
      <c r="AG258" s="73"/>
      <c r="AH258" s="3"/>
    </row>
    <row r="259" spans="1:34" ht="13.5" thickBot="1" x14ac:dyDescent="0.25">
      <c r="A259" s="3"/>
      <c r="B259" s="3"/>
      <c r="C259" s="3"/>
      <c r="D259" s="3"/>
      <c r="E259" s="3"/>
      <c r="F259" s="2"/>
      <c r="G259" s="60"/>
      <c r="H259" s="60"/>
      <c r="L259" s="60"/>
      <c r="M259" s="60"/>
      <c r="N259" s="60"/>
      <c r="O259" s="60"/>
      <c r="R259" s="60"/>
      <c r="S259" s="60"/>
      <c r="T259" s="60"/>
      <c r="U259" s="60"/>
      <c r="V259" s="64"/>
      <c r="W259" s="64"/>
      <c r="Y259" s="60"/>
      <c r="Z259" s="60"/>
      <c r="AA259" s="60"/>
      <c r="AB259" s="60"/>
      <c r="AG259" s="73"/>
      <c r="AH259" s="3"/>
    </row>
    <row r="260" spans="1:34" ht="13.5" thickBot="1" x14ac:dyDescent="0.25">
      <c r="A260" s="3"/>
      <c r="B260" s="3"/>
      <c r="C260" s="3"/>
      <c r="D260" s="3"/>
      <c r="E260" s="3"/>
      <c r="F260" s="2"/>
      <c r="G260" s="60"/>
      <c r="H260" s="60"/>
      <c r="L260" s="60"/>
      <c r="M260" s="60"/>
      <c r="N260" s="60"/>
      <c r="O260" s="60"/>
      <c r="R260" s="60"/>
      <c r="S260" s="60"/>
      <c r="T260" s="60"/>
      <c r="U260" s="60"/>
      <c r="V260" s="64"/>
      <c r="W260" s="64"/>
      <c r="Y260" s="60"/>
      <c r="Z260" s="60"/>
      <c r="AA260" s="60"/>
      <c r="AB260" s="60"/>
      <c r="AG260" s="73"/>
      <c r="AH260" s="3"/>
    </row>
    <row r="261" spans="1:34" ht="13.5" thickBot="1" x14ac:dyDescent="0.25">
      <c r="A261" s="3"/>
      <c r="B261" s="3"/>
      <c r="C261" s="3"/>
      <c r="D261" s="3"/>
      <c r="E261" s="3"/>
      <c r="F261" s="2"/>
      <c r="G261" s="60"/>
      <c r="H261" s="60"/>
      <c r="L261" s="60"/>
      <c r="M261" s="60"/>
      <c r="N261" s="60"/>
      <c r="O261" s="60"/>
      <c r="R261" s="60"/>
      <c r="S261" s="60"/>
      <c r="T261" s="60"/>
      <c r="U261" s="60"/>
      <c r="V261" s="64"/>
      <c r="W261" s="64"/>
      <c r="Y261" s="60"/>
      <c r="Z261" s="60"/>
      <c r="AA261" s="60"/>
      <c r="AB261" s="60"/>
      <c r="AG261" s="73"/>
      <c r="AH261" s="3"/>
    </row>
    <row r="262" spans="1:34" ht="13.5" thickBot="1" x14ac:dyDescent="0.25">
      <c r="A262" s="3"/>
      <c r="B262" s="3"/>
      <c r="C262" s="3"/>
      <c r="D262" s="3"/>
      <c r="E262" s="3"/>
      <c r="F262" s="2"/>
      <c r="G262" s="60"/>
      <c r="H262" s="60"/>
      <c r="L262" s="60"/>
      <c r="M262" s="60"/>
      <c r="N262" s="60"/>
      <c r="O262" s="60"/>
      <c r="R262" s="60"/>
      <c r="S262" s="60"/>
      <c r="T262" s="60"/>
      <c r="U262" s="60"/>
      <c r="V262" s="64"/>
      <c r="W262" s="64"/>
      <c r="Y262" s="60"/>
      <c r="Z262" s="60"/>
      <c r="AA262" s="60"/>
      <c r="AB262" s="60"/>
      <c r="AG262" s="73"/>
      <c r="AH262" s="3"/>
    </row>
    <row r="263" spans="1:34" ht="13.5" thickBot="1" x14ac:dyDescent="0.25">
      <c r="A263" s="3"/>
      <c r="B263" s="3"/>
      <c r="C263" s="3"/>
      <c r="D263" s="3"/>
      <c r="E263" s="3"/>
      <c r="F263" s="2"/>
      <c r="G263" s="60"/>
      <c r="H263" s="60"/>
      <c r="L263" s="60"/>
      <c r="M263" s="60"/>
      <c r="N263" s="60"/>
      <c r="O263" s="60"/>
      <c r="R263" s="60"/>
      <c r="S263" s="60"/>
      <c r="T263" s="60"/>
      <c r="U263" s="60"/>
      <c r="V263" s="64"/>
      <c r="W263" s="64"/>
      <c r="Y263" s="60"/>
      <c r="Z263" s="60"/>
      <c r="AA263" s="60"/>
      <c r="AB263" s="60"/>
      <c r="AG263" s="73"/>
      <c r="AH263" s="3"/>
    </row>
    <row r="264" spans="1:34" ht="13.5" thickBot="1" x14ac:dyDescent="0.25">
      <c r="A264" s="3"/>
      <c r="B264" s="3"/>
      <c r="C264" s="3"/>
      <c r="D264" s="3"/>
      <c r="E264" s="3"/>
      <c r="F264" s="2"/>
      <c r="G264" s="60"/>
      <c r="H264" s="60"/>
      <c r="L264" s="60"/>
      <c r="M264" s="60"/>
      <c r="N264" s="60"/>
      <c r="O264" s="60"/>
      <c r="R264" s="60"/>
      <c r="S264" s="60"/>
      <c r="T264" s="60"/>
      <c r="U264" s="60"/>
      <c r="V264" s="64"/>
      <c r="W264" s="64"/>
      <c r="Y264" s="60"/>
      <c r="Z264" s="60"/>
      <c r="AA264" s="60"/>
      <c r="AB264" s="60"/>
      <c r="AG264" s="73"/>
      <c r="AH264" s="3"/>
    </row>
    <row r="265" spans="1:34" ht="13.5" thickBot="1" x14ac:dyDescent="0.25">
      <c r="A265" s="3"/>
      <c r="B265" s="3"/>
      <c r="C265" s="3"/>
      <c r="D265" s="3"/>
      <c r="E265" s="3"/>
      <c r="F265" s="2"/>
      <c r="G265" s="60"/>
      <c r="H265" s="60"/>
      <c r="L265" s="60"/>
      <c r="M265" s="60"/>
      <c r="N265" s="60"/>
      <c r="O265" s="60"/>
      <c r="R265" s="60"/>
      <c r="S265" s="60"/>
      <c r="T265" s="60"/>
      <c r="U265" s="60"/>
      <c r="V265" s="64"/>
      <c r="W265" s="64"/>
      <c r="Y265" s="60"/>
      <c r="Z265" s="60"/>
      <c r="AA265" s="60"/>
      <c r="AB265" s="60"/>
      <c r="AG265" s="73"/>
      <c r="AH265" s="3"/>
    </row>
    <row r="266" spans="1:34" ht="13.5" thickBot="1" x14ac:dyDescent="0.25">
      <c r="A266" s="3"/>
      <c r="B266" s="3"/>
      <c r="C266" s="3"/>
      <c r="D266" s="3"/>
      <c r="E266" s="3"/>
      <c r="F266" s="2"/>
      <c r="G266" s="60"/>
      <c r="H266" s="60"/>
      <c r="L266" s="60"/>
      <c r="M266" s="60"/>
      <c r="N266" s="60"/>
      <c r="O266" s="60"/>
      <c r="R266" s="60"/>
      <c r="S266" s="60"/>
      <c r="T266" s="60"/>
      <c r="U266" s="60"/>
      <c r="V266" s="64"/>
      <c r="W266" s="64"/>
      <c r="Y266" s="60"/>
      <c r="Z266" s="60"/>
      <c r="AA266" s="60"/>
      <c r="AB266" s="60"/>
      <c r="AG266" s="73"/>
      <c r="AH266" s="3"/>
    </row>
    <row r="267" spans="1:34" ht="13.5" thickBot="1" x14ac:dyDescent="0.25">
      <c r="A267" s="3"/>
      <c r="B267" s="3"/>
      <c r="C267" s="3"/>
      <c r="D267" s="3"/>
      <c r="E267" s="3"/>
      <c r="F267" s="2"/>
      <c r="G267" s="60"/>
      <c r="H267" s="60"/>
      <c r="L267" s="60"/>
      <c r="M267" s="60"/>
      <c r="N267" s="60"/>
      <c r="O267" s="60"/>
      <c r="R267" s="60"/>
      <c r="S267" s="60"/>
      <c r="T267" s="60"/>
      <c r="U267" s="60"/>
      <c r="V267" s="64"/>
      <c r="W267" s="64"/>
      <c r="Y267" s="60"/>
      <c r="Z267" s="60"/>
      <c r="AA267" s="60"/>
      <c r="AB267" s="60"/>
      <c r="AG267" s="73"/>
      <c r="AH267" s="3"/>
    </row>
    <row r="268" spans="1:34" ht="13.5" thickBot="1" x14ac:dyDescent="0.25">
      <c r="A268" s="3"/>
      <c r="B268" s="3"/>
      <c r="C268" s="3"/>
      <c r="D268" s="3"/>
      <c r="E268" s="3"/>
      <c r="F268" s="2"/>
      <c r="G268" s="60"/>
      <c r="H268" s="60"/>
      <c r="L268" s="60"/>
      <c r="M268" s="60"/>
      <c r="N268" s="60"/>
      <c r="O268" s="60"/>
      <c r="R268" s="60"/>
      <c r="S268" s="60"/>
      <c r="T268" s="60"/>
      <c r="U268" s="60"/>
      <c r="V268" s="64"/>
      <c r="W268" s="64"/>
      <c r="Y268" s="60"/>
      <c r="Z268" s="60"/>
      <c r="AA268" s="60"/>
      <c r="AB268" s="60"/>
      <c r="AG268" s="73"/>
      <c r="AH268" s="3"/>
    </row>
    <row r="269" spans="1:34" ht="13.5" thickBot="1" x14ac:dyDescent="0.25">
      <c r="A269" s="3"/>
      <c r="B269" s="3"/>
      <c r="C269" s="3"/>
      <c r="D269" s="3"/>
      <c r="E269" s="3"/>
      <c r="F269" s="2"/>
      <c r="G269" s="60"/>
      <c r="H269" s="60"/>
      <c r="L269" s="60"/>
      <c r="M269" s="60"/>
      <c r="N269" s="60"/>
      <c r="O269" s="60"/>
      <c r="R269" s="60"/>
      <c r="S269" s="60"/>
      <c r="T269" s="60"/>
      <c r="U269" s="60"/>
      <c r="V269" s="64"/>
      <c r="W269" s="64"/>
      <c r="Y269" s="60"/>
      <c r="Z269" s="60"/>
      <c r="AA269" s="60"/>
      <c r="AB269" s="60"/>
      <c r="AG269" s="73"/>
      <c r="AH269" s="3"/>
    </row>
    <row r="270" spans="1:34" ht="13.5" thickBot="1" x14ac:dyDescent="0.25">
      <c r="A270" s="3"/>
      <c r="B270" s="3"/>
      <c r="C270" s="3"/>
      <c r="D270" s="3"/>
      <c r="E270" s="3"/>
      <c r="F270" s="2"/>
      <c r="G270" s="60"/>
      <c r="H270" s="60"/>
      <c r="L270" s="60"/>
      <c r="M270" s="60"/>
      <c r="N270" s="60"/>
      <c r="O270" s="60"/>
      <c r="R270" s="60"/>
      <c r="S270" s="60"/>
      <c r="T270" s="60"/>
      <c r="U270" s="60"/>
      <c r="V270" s="64"/>
      <c r="W270" s="64"/>
      <c r="Y270" s="60"/>
      <c r="Z270" s="60"/>
      <c r="AA270" s="60"/>
      <c r="AB270" s="60"/>
      <c r="AG270" s="73"/>
      <c r="AH270" s="3"/>
    </row>
    <row r="271" spans="1:34" ht="13.5" thickBot="1" x14ac:dyDescent="0.25">
      <c r="A271" s="3"/>
      <c r="B271" s="3"/>
      <c r="C271" s="3"/>
      <c r="D271" s="3"/>
      <c r="E271" s="3"/>
      <c r="F271" s="2"/>
      <c r="G271" s="60"/>
      <c r="H271" s="60"/>
      <c r="L271" s="60"/>
      <c r="M271" s="60"/>
      <c r="N271" s="60"/>
      <c r="O271" s="60"/>
      <c r="R271" s="60"/>
      <c r="S271" s="60"/>
      <c r="T271" s="60"/>
      <c r="U271" s="60"/>
      <c r="V271" s="64"/>
      <c r="W271" s="64"/>
      <c r="Y271" s="60"/>
      <c r="Z271" s="60"/>
      <c r="AA271" s="60"/>
      <c r="AB271" s="60"/>
      <c r="AG271" s="73"/>
      <c r="AH271" s="3"/>
    </row>
    <row r="272" spans="1:34" ht="13.5" thickBot="1" x14ac:dyDescent="0.25">
      <c r="A272" s="3"/>
      <c r="B272" s="3"/>
      <c r="C272" s="3"/>
      <c r="D272" s="3"/>
      <c r="E272" s="3"/>
      <c r="F272" s="2"/>
      <c r="G272" s="60"/>
      <c r="H272" s="60"/>
      <c r="L272" s="60"/>
      <c r="M272" s="60"/>
      <c r="N272" s="60"/>
      <c r="O272" s="60"/>
      <c r="R272" s="60"/>
      <c r="S272" s="60"/>
      <c r="T272" s="60"/>
      <c r="U272" s="60"/>
      <c r="V272" s="64"/>
      <c r="W272" s="64"/>
      <c r="Y272" s="60"/>
      <c r="Z272" s="60"/>
      <c r="AA272" s="60"/>
      <c r="AB272" s="60"/>
      <c r="AG272" s="73"/>
      <c r="AH272" s="3"/>
    </row>
    <row r="273" spans="1:34" ht="13.5" thickBot="1" x14ac:dyDescent="0.25">
      <c r="A273" s="3"/>
      <c r="B273" s="3"/>
      <c r="C273" s="3"/>
      <c r="D273" s="3"/>
      <c r="E273" s="3"/>
      <c r="F273" s="2"/>
      <c r="G273" s="60"/>
      <c r="H273" s="60"/>
      <c r="L273" s="60"/>
      <c r="M273" s="60"/>
      <c r="N273" s="60"/>
      <c r="O273" s="60"/>
      <c r="R273" s="60"/>
      <c r="S273" s="60"/>
      <c r="T273" s="60"/>
      <c r="U273" s="60"/>
      <c r="V273" s="64"/>
      <c r="W273" s="64"/>
      <c r="Y273" s="60"/>
      <c r="Z273" s="60"/>
      <c r="AA273" s="60"/>
      <c r="AB273" s="60"/>
      <c r="AG273" s="73"/>
      <c r="AH273" s="3"/>
    </row>
    <row r="274" spans="1:34" ht="13.5" thickBot="1" x14ac:dyDescent="0.25">
      <c r="A274" s="3"/>
      <c r="B274" s="3"/>
      <c r="C274" s="3"/>
      <c r="D274" s="3"/>
      <c r="E274" s="3"/>
      <c r="F274" s="2"/>
      <c r="G274" s="60"/>
      <c r="H274" s="60"/>
      <c r="L274" s="60"/>
      <c r="M274" s="60"/>
      <c r="N274" s="60"/>
      <c r="O274" s="60"/>
      <c r="R274" s="60"/>
      <c r="S274" s="60"/>
      <c r="T274" s="60"/>
      <c r="U274" s="60"/>
      <c r="V274" s="64"/>
      <c r="W274" s="64"/>
      <c r="Y274" s="60"/>
      <c r="Z274" s="60"/>
      <c r="AA274" s="60"/>
      <c r="AB274" s="60"/>
      <c r="AG274" s="73"/>
      <c r="AH274" s="3"/>
    </row>
    <row r="275" spans="1:34" ht="13.5" thickBot="1" x14ac:dyDescent="0.25">
      <c r="A275" s="3"/>
      <c r="B275" s="3"/>
      <c r="C275" s="3"/>
      <c r="D275" s="3"/>
      <c r="E275" s="3"/>
      <c r="F275" s="2"/>
      <c r="G275" s="60"/>
      <c r="H275" s="60"/>
      <c r="L275" s="60"/>
      <c r="M275" s="60"/>
      <c r="N275" s="60"/>
      <c r="O275" s="60"/>
      <c r="R275" s="60"/>
      <c r="S275" s="60"/>
      <c r="T275" s="60"/>
      <c r="U275" s="60"/>
      <c r="V275" s="64"/>
      <c r="W275" s="64"/>
      <c r="Y275" s="60"/>
      <c r="Z275" s="60"/>
      <c r="AA275" s="60"/>
      <c r="AB275" s="60"/>
      <c r="AG275" s="73"/>
      <c r="AH275" s="3"/>
    </row>
    <row r="276" spans="1:34" ht="13.5" thickBot="1" x14ac:dyDescent="0.25">
      <c r="A276" s="3"/>
      <c r="B276" s="3"/>
      <c r="C276" s="3"/>
      <c r="D276" s="3"/>
      <c r="E276" s="3"/>
      <c r="F276" s="2"/>
      <c r="G276" s="60"/>
      <c r="H276" s="60"/>
      <c r="L276" s="60"/>
      <c r="M276" s="60"/>
      <c r="N276" s="60"/>
      <c r="O276" s="60"/>
      <c r="R276" s="60"/>
      <c r="S276" s="60"/>
      <c r="T276" s="60"/>
      <c r="U276" s="60"/>
      <c r="V276" s="64"/>
      <c r="W276" s="64"/>
      <c r="Y276" s="60"/>
      <c r="Z276" s="60"/>
      <c r="AA276" s="60"/>
      <c r="AB276" s="60"/>
      <c r="AG276" s="73"/>
      <c r="AH276" s="3"/>
    </row>
    <row r="277" spans="1:34" ht="13.5" thickBot="1" x14ac:dyDescent="0.25">
      <c r="A277" s="3"/>
      <c r="B277" s="3"/>
      <c r="C277" s="3"/>
      <c r="D277" s="3"/>
      <c r="E277" s="3"/>
      <c r="F277" s="2"/>
      <c r="G277" s="60"/>
      <c r="H277" s="60"/>
      <c r="L277" s="60"/>
      <c r="M277" s="60"/>
      <c r="N277" s="60"/>
      <c r="O277" s="60"/>
      <c r="R277" s="60"/>
      <c r="S277" s="60"/>
      <c r="T277" s="60"/>
      <c r="U277" s="60"/>
      <c r="V277" s="64"/>
      <c r="W277" s="64"/>
      <c r="Y277" s="60"/>
      <c r="Z277" s="60"/>
      <c r="AA277" s="60"/>
      <c r="AB277" s="60"/>
      <c r="AG277" s="73"/>
      <c r="AH277" s="3"/>
    </row>
    <row r="278" spans="1:34" ht="13.5" thickBot="1" x14ac:dyDescent="0.25">
      <c r="A278" s="3"/>
      <c r="B278" s="3"/>
      <c r="C278" s="3"/>
      <c r="D278" s="3"/>
      <c r="E278" s="3"/>
      <c r="F278" s="2"/>
      <c r="G278" s="60"/>
      <c r="H278" s="60"/>
      <c r="L278" s="60"/>
      <c r="M278" s="60"/>
      <c r="N278" s="60"/>
      <c r="O278" s="60"/>
      <c r="R278" s="60"/>
      <c r="S278" s="60"/>
      <c r="T278" s="60"/>
      <c r="U278" s="60"/>
      <c r="V278" s="64"/>
      <c r="W278" s="64"/>
      <c r="Y278" s="60"/>
      <c r="Z278" s="60"/>
      <c r="AA278" s="60"/>
      <c r="AB278" s="60"/>
      <c r="AG278" s="73"/>
      <c r="AH278" s="3"/>
    </row>
    <row r="279" spans="1:34" ht="13.5" thickBot="1" x14ac:dyDescent="0.25">
      <c r="A279" s="3"/>
      <c r="B279" s="3"/>
      <c r="C279" s="3"/>
      <c r="D279" s="3"/>
      <c r="E279" s="3"/>
      <c r="F279" s="2"/>
      <c r="G279" s="60"/>
      <c r="H279" s="60"/>
      <c r="L279" s="60"/>
      <c r="M279" s="60"/>
      <c r="N279" s="60"/>
      <c r="O279" s="60"/>
      <c r="R279" s="60"/>
      <c r="S279" s="60"/>
      <c r="T279" s="60"/>
      <c r="U279" s="60"/>
      <c r="V279" s="64"/>
      <c r="W279" s="64"/>
      <c r="Y279" s="60"/>
      <c r="Z279" s="60"/>
      <c r="AA279" s="60"/>
      <c r="AB279" s="60"/>
      <c r="AG279" s="73"/>
      <c r="AH279" s="3"/>
    </row>
    <row r="280" spans="1:34" ht="13.5" thickBot="1" x14ac:dyDescent="0.25">
      <c r="A280" s="3"/>
      <c r="B280" s="3"/>
      <c r="C280" s="3"/>
      <c r="D280" s="3"/>
      <c r="E280" s="3"/>
      <c r="F280" s="2"/>
      <c r="G280" s="60"/>
      <c r="H280" s="60"/>
      <c r="L280" s="60"/>
      <c r="M280" s="60"/>
      <c r="N280" s="60"/>
      <c r="O280" s="60"/>
      <c r="R280" s="60"/>
      <c r="S280" s="60"/>
      <c r="T280" s="60"/>
      <c r="U280" s="60"/>
      <c r="V280" s="64"/>
      <c r="W280" s="64"/>
      <c r="Y280" s="60"/>
      <c r="Z280" s="60"/>
      <c r="AA280" s="60"/>
      <c r="AB280" s="60"/>
      <c r="AG280" s="73"/>
      <c r="AH280" s="3"/>
    </row>
    <row r="281" spans="1:34" ht="13.5" thickBot="1" x14ac:dyDescent="0.25">
      <c r="A281" s="3"/>
      <c r="B281" s="3"/>
      <c r="C281" s="3"/>
      <c r="D281" s="3"/>
      <c r="E281" s="3"/>
      <c r="F281" s="2"/>
      <c r="G281" s="60"/>
      <c r="H281" s="60"/>
      <c r="L281" s="60"/>
      <c r="M281" s="60"/>
      <c r="N281" s="60"/>
      <c r="O281" s="60"/>
      <c r="R281" s="60"/>
      <c r="S281" s="60"/>
      <c r="T281" s="60"/>
      <c r="U281" s="60"/>
      <c r="V281" s="64"/>
      <c r="W281" s="64"/>
      <c r="Y281" s="60"/>
      <c r="Z281" s="60"/>
      <c r="AA281" s="60"/>
      <c r="AB281" s="60"/>
      <c r="AG281" s="73"/>
      <c r="AH281" s="3"/>
    </row>
    <row r="282" spans="1:34" ht="13.5" thickBot="1" x14ac:dyDescent="0.25">
      <c r="A282" s="3"/>
      <c r="B282" s="3"/>
      <c r="C282" s="3"/>
      <c r="D282" s="3"/>
      <c r="E282" s="3"/>
      <c r="F282" s="2"/>
      <c r="G282" s="60"/>
      <c r="H282" s="60"/>
      <c r="L282" s="60"/>
      <c r="M282" s="60"/>
      <c r="N282" s="60"/>
      <c r="O282" s="60"/>
      <c r="R282" s="60"/>
      <c r="S282" s="60"/>
      <c r="T282" s="60"/>
      <c r="U282" s="60"/>
      <c r="V282" s="64"/>
      <c r="W282" s="64"/>
      <c r="Y282" s="60"/>
      <c r="Z282" s="60"/>
      <c r="AA282" s="60"/>
      <c r="AB282" s="60"/>
      <c r="AG282" s="73"/>
      <c r="AH282" s="3"/>
    </row>
    <row r="283" spans="1:34" ht="13.5" thickBot="1" x14ac:dyDescent="0.25">
      <c r="A283" s="3"/>
      <c r="B283" s="3"/>
      <c r="C283" s="3"/>
      <c r="D283" s="3"/>
      <c r="E283" s="3"/>
      <c r="F283" s="2"/>
      <c r="G283" s="60"/>
      <c r="H283" s="60"/>
      <c r="L283" s="60"/>
      <c r="M283" s="60"/>
      <c r="N283" s="60"/>
      <c r="O283" s="60"/>
      <c r="R283" s="60"/>
      <c r="S283" s="60"/>
      <c r="T283" s="60"/>
      <c r="U283" s="60"/>
      <c r="V283" s="64"/>
      <c r="W283" s="64"/>
      <c r="Y283" s="60"/>
      <c r="Z283" s="60"/>
      <c r="AA283" s="60"/>
      <c r="AB283" s="60"/>
      <c r="AG283" s="73"/>
      <c r="AH283" s="3"/>
    </row>
    <row r="284" spans="1:34" ht="13.5" thickBot="1" x14ac:dyDescent="0.25">
      <c r="A284" s="3"/>
      <c r="B284" s="3"/>
      <c r="C284" s="3"/>
      <c r="D284" s="3"/>
      <c r="E284" s="3"/>
      <c r="F284" s="2"/>
      <c r="G284" s="60"/>
      <c r="H284" s="60"/>
      <c r="L284" s="60"/>
      <c r="M284" s="60"/>
      <c r="N284" s="60"/>
      <c r="O284" s="60"/>
      <c r="R284" s="60"/>
      <c r="S284" s="60"/>
      <c r="T284" s="60"/>
      <c r="U284" s="60"/>
      <c r="V284" s="64"/>
      <c r="W284" s="64"/>
      <c r="Y284" s="60"/>
      <c r="Z284" s="60"/>
      <c r="AA284" s="60"/>
      <c r="AB284" s="60"/>
      <c r="AG284" s="73"/>
      <c r="AH284" s="3"/>
    </row>
    <row r="285" spans="1:34" ht="13.5" thickBot="1" x14ac:dyDescent="0.25">
      <c r="A285" s="3"/>
      <c r="B285" s="3"/>
      <c r="C285" s="3"/>
      <c r="D285" s="3"/>
      <c r="E285" s="3"/>
      <c r="F285" s="2"/>
      <c r="G285" s="60"/>
      <c r="H285" s="60"/>
      <c r="L285" s="60"/>
      <c r="M285" s="60"/>
      <c r="N285" s="60"/>
      <c r="O285" s="60"/>
      <c r="R285" s="60"/>
      <c r="S285" s="60"/>
      <c r="T285" s="60"/>
      <c r="U285" s="60"/>
      <c r="V285" s="64"/>
      <c r="W285" s="64"/>
      <c r="Y285" s="60"/>
      <c r="Z285" s="60"/>
      <c r="AA285" s="60"/>
      <c r="AB285" s="60"/>
      <c r="AG285" s="73"/>
      <c r="AH285" s="3"/>
    </row>
    <row r="286" spans="1:34" ht="13.5" thickBot="1" x14ac:dyDescent="0.25">
      <c r="A286" s="3"/>
      <c r="B286" s="3"/>
      <c r="C286" s="3"/>
      <c r="D286" s="3"/>
      <c r="E286" s="3"/>
      <c r="F286" s="2"/>
      <c r="G286" s="60"/>
      <c r="H286" s="60"/>
      <c r="L286" s="60"/>
      <c r="M286" s="60"/>
      <c r="N286" s="60"/>
      <c r="O286" s="60"/>
      <c r="R286" s="60"/>
      <c r="S286" s="60"/>
      <c r="T286" s="60"/>
      <c r="U286" s="60"/>
      <c r="V286" s="64"/>
      <c r="W286" s="64"/>
      <c r="Y286" s="60"/>
      <c r="Z286" s="60"/>
      <c r="AA286" s="60"/>
      <c r="AB286" s="60"/>
      <c r="AG286" s="73"/>
      <c r="AH286" s="3"/>
    </row>
    <row r="287" spans="1:34" ht="13.5" thickBot="1" x14ac:dyDescent="0.25">
      <c r="A287" s="3"/>
      <c r="B287" s="3"/>
      <c r="C287" s="3"/>
      <c r="D287" s="3"/>
      <c r="E287" s="3"/>
      <c r="F287" s="2"/>
      <c r="G287" s="60"/>
      <c r="H287" s="60"/>
      <c r="L287" s="60"/>
      <c r="M287" s="60"/>
      <c r="N287" s="60"/>
      <c r="O287" s="60"/>
      <c r="R287" s="60"/>
      <c r="S287" s="60"/>
      <c r="T287" s="60"/>
      <c r="U287" s="60"/>
      <c r="V287" s="64"/>
      <c r="W287" s="64"/>
      <c r="Y287" s="60"/>
      <c r="Z287" s="60"/>
      <c r="AA287" s="60"/>
      <c r="AB287" s="60"/>
      <c r="AG287" s="73"/>
      <c r="AH287" s="3"/>
    </row>
    <row r="288" spans="1:34" ht="13.5" thickBot="1" x14ac:dyDescent="0.25">
      <c r="A288" s="3"/>
      <c r="B288" s="3"/>
      <c r="C288" s="3"/>
      <c r="D288" s="3"/>
      <c r="E288" s="3"/>
      <c r="F288" s="2"/>
      <c r="G288" s="60"/>
      <c r="H288" s="60"/>
      <c r="L288" s="60"/>
      <c r="M288" s="60"/>
      <c r="N288" s="60"/>
      <c r="O288" s="60"/>
      <c r="R288" s="60"/>
      <c r="S288" s="60"/>
      <c r="T288" s="60"/>
      <c r="U288" s="60"/>
      <c r="V288" s="64"/>
      <c r="W288" s="64"/>
      <c r="Y288" s="60"/>
      <c r="Z288" s="60"/>
      <c r="AA288" s="60"/>
      <c r="AB288" s="60"/>
      <c r="AG288" s="73"/>
      <c r="AH288" s="3"/>
    </row>
    <row r="289" spans="1:34" ht="13.5" thickBot="1" x14ac:dyDescent="0.25">
      <c r="A289" s="3"/>
      <c r="B289" s="3"/>
      <c r="C289" s="3"/>
      <c r="D289" s="3"/>
      <c r="E289" s="3"/>
      <c r="F289" s="2"/>
      <c r="G289" s="60"/>
      <c r="H289" s="60"/>
      <c r="L289" s="60"/>
      <c r="M289" s="60"/>
      <c r="N289" s="60"/>
      <c r="O289" s="60"/>
      <c r="R289" s="60"/>
      <c r="S289" s="60"/>
      <c r="T289" s="60"/>
      <c r="U289" s="60"/>
      <c r="V289" s="64"/>
      <c r="W289" s="64"/>
      <c r="Y289" s="60"/>
      <c r="Z289" s="60"/>
      <c r="AA289" s="60"/>
      <c r="AB289" s="60"/>
      <c r="AG289" s="73"/>
      <c r="AH289" s="3"/>
    </row>
    <row r="290" spans="1:34" ht="13.5" thickBot="1" x14ac:dyDescent="0.25">
      <c r="A290" s="3"/>
      <c r="B290" s="3"/>
      <c r="C290" s="3"/>
      <c r="D290" s="3"/>
      <c r="E290" s="3"/>
      <c r="F290" s="2"/>
      <c r="G290" s="60"/>
      <c r="H290" s="60"/>
      <c r="L290" s="60"/>
      <c r="M290" s="60"/>
      <c r="N290" s="60"/>
      <c r="O290" s="60"/>
      <c r="R290" s="60"/>
      <c r="S290" s="60"/>
      <c r="T290" s="60"/>
      <c r="U290" s="60"/>
      <c r="V290" s="64"/>
      <c r="W290" s="64"/>
      <c r="Y290" s="60"/>
      <c r="Z290" s="60"/>
      <c r="AA290" s="60"/>
      <c r="AB290" s="60"/>
      <c r="AG290" s="73"/>
      <c r="AH290" s="3"/>
    </row>
    <row r="291" spans="1:34" ht="13.5" thickBot="1" x14ac:dyDescent="0.25">
      <c r="A291" s="3"/>
      <c r="B291" s="3"/>
      <c r="C291" s="3"/>
      <c r="D291" s="3"/>
      <c r="E291" s="3"/>
      <c r="F291" s="2"/>
      <c r="G291" s="60"/>
      <c r="H291" s="60"/>
      <c r="L291" s="60"/>
      <c r="M291" s="60"/>
      <c r="N291" s="60"/>
      <c r="O291" s="60"/>
      <c r="R291" s="60"/>
      <c r="S291" s="60"/>
      <c r="T291" s="60"/>
      <c r="U291" s="60"/>
      <c r="V291" s="64"/>
      <c r="W291" s="64"/>
      <c r="Y291" s="60"/>
      <c r="Z291" s="60"/>
      <c r="AA291" s="60"/>
      <c r="AB291" s="60"/>
      <c r="AG291" s="73"/>
      <c r="AH291" s="3"/>
    </row>
    <row r="292" spans="1:34" ht="13.5" thickBot="1" x14ac:dyDescent="0.25">
      <c r="A292" s="3"/>
      <c r="B292" s="3"/>
      <c r="C292" s="3"/>
      <c r="D292" s="3"/>
      <c r="E292" s="3"/>
      <c r="F292" s="2"/>
      <c r="G292" s="60"/>
      <c r="H292" s="60"/>
      <c r="L292" s="60"/>
      <c r="M292" s="60"/>
      <c r="N292" s="60"/>
      <c r="O292" s="60"/>
      <c r="R292" s="60"/>
      <c r="S292" s="60"/>
      <c r="T292" s="60"/>
      <c r="U292" s="60"/>
      <c r="V292" s="64"/>
      <c r="W292" s="64"/>
      <c r="Y292" s="60"/>
      <c r="Z292" s="60"/>
      <c r="AA292" s="60"/>
      <c r="AB292" s="60"/>
      <c r="AG292" s="73"/>
      <c r="AH292" s="3"/>
    </row>
    <row r="293" spans="1:34" ht="13.5" thickBot="1" x14ac:dyDescent="0.25">
      <c r="A293" s="3"/>
      <c r="B293" s="3"/>
      <c r="C293" s="3"/>
      <c r="D293" s="3"/>
      <c r="E293" s="3"/>
      <c r="F293" s="2"/>
      <c r="G293" s="60"/>
      <c r="H293" s="60"/>
      <c r="L293" s="60"/>
      <c r="M293" s="60"/>
      <c r="N293" s="60"/>
      <c r="O293" s="60"/>
      <c r="R293" s="60"/>
      <c r="S293" s="60"/>
      <c r="T293" s="60"/>
      <c r="U293" s="60"/>
      <c r="V293" s="64"/>
      <c r="W293" s="64"/>
      <c r="Y293" s="60"/>
      <c r="Z293" s="60"/>
      <c r="AA293" s="60"/>
      <c r="AB293" s="60"/>
      <c r="AG293" s="73"/>
      <c r="AH293" s="3"/>
    </row>
    <row r="294" spans="1:34" ht="13.5" thickBot="1" x14ac:dyDescent="0.25">
      <c r="A294" s="3"/>
      <c r="B294" s="3"/>
      <c r="C294" s="3"/>
      <c r="D294" s="3"/>
      <c r="E294" s="3"/>
      <c r="F294" s="2"/>
      <c r="G294" s="60"/>
      <c r="H294" s="60"/>
      <c r="L294" s="60"/>
      <c r="M294" s="60"/>
      <c r="N294" s="60"/>
      <c r="O294" s="60"/>
      <c r="R294" s="60"/>
      <c r="S294" s="60"/>
      <c r="T294" s="60"/>
      <c r="U294" s="60"/>
      <c r="V294" s="64"/>
      <c r="W294" s="64"/>
      <c r="Y294" s="60"/>
      <c r="Z294" s="60"/>
      <c r="AA294" s="60"/>
      <c r="AB294" s="60"/>
      <c r="AG294" s="73"/>
      <c r="AH294" s="3"/>
    </row>
    <row r="295" spans="1:34" ht="13.5" thickBot="1" x14ac:dyDescent="0.25">
      <c r="A295" s="3"/>
      <c r="B295" s="3"/>
      <c r="C295" s="3"/>
      <c r="D295" s="3"/>
      <c r="E295" s="3"/>
      <c r="F295" s="2"/>
      <c r="G295" s="60"/>
      <c r="H295" s="60"/>
      <c r="L295" s="60"/>
      <c r="M295" s="60"/>
      <c r="N295" s="60"/>
      <c r="O295" s="60"/>
      <c r="R295" s="60"/>
      <c r="S295" s="60"/>
      <c r="T295" s="60"/>
      <c r="U295" s="60"/>
      <c r="V295" s="64"/>
      <c r="W295" s="64"/>
      <c r="Y295" s="60"/>
      <c r="Z295" s="60"/>
      <c r="AA295" s="60"/>
      <c r="AB295" s="60"/>
      <c r="AG295" s="73"/>
      <c r="AH295" s="3"/>
    </row>
    <row r="296" spans="1:34" ht="13.5" thickBot="1" x14ac:dyDescent="0.25">
      <c r="A296" s="3"/>
      <c r="B296" s="3"/>
      <c r="C296" s="3"/>
      <c r="D296" s="3"/>
      <c r="E296" s="3"/>
      <c r="F296" s="2"/>
      <c r="G296" s="60"/>
      <c r="H296" s="60"/>
      <c r="L296" s="60"/>
      <c r="M296" s="60"/>
      <c r="N296" s="60"/>
      <c r="O296" s="60"/>
      <c r="R296" s="60"/>
      <c r="S296" s="60"/>
      <c r="T296" s="60"/>
      <c r="U296" s="60"/>
      <c r="V296" s="64"/>
      <c r="W296" s="64"/>
      <c r="Y296" s="60"/>
      <c r="Z296" s="60"/>
      <c r="AA296" s="60"/>
      <c r="AB296" s="60"/>
      <c r="AG296" s="73"/>
      <c r="AH296" s="3"/>
    </row>
    <row r="297" spans="1:34" ht="13.5" thickBot="1" x14ac:dyDescent="0.25">
      <c r="A297" s="3"/>
      <c r="B297" s="3"/>
      <c r="C297" s="3"/>
      <c r="D297" s="3"/>
      <c r="E297" s="3"/>
      <c r="F297" s="2"/>
      <c r="G297" s="60"/>
      <c r="H297" s="60"/>
      <c r="L297" s="60"/>
      <c r="M297" s="60"/>
      <c r="N297" s="60"/>
      <c r="O297" s="60"/>
      <c r="R297" s="60"/>
      <c r="S297" s="60"/>
      <c r="T297" s="60"/>
      <c r="U297" s="60"/>
      <c r="V297" s="64"/>
      <c r="W297" s="64"/>
      <c r="Y297" s="60"/>
      <c r="Z297" s="60"/>
      <c r="AA297" s="60"/>
      <c r="AB297" s="60"/>
      <c r="AG297" s="73"/>
      <c r="AH297" s="3"/>
    </row>
    <row r="298" spans="1:34" ht="13.5" thickBot="1" x14ac:dyDescent="0.25">
      <c r="A298" s="3"/>
      <c r="B298" s="3"/>
      <c r="C298" s="3"/>
      <c r="D298" s="3"/>
      <c r="E298" s="3"/>
      <c r="F298" s="2"/>
      <c r="G298" s="60"/>
      <c r="H298" s="60"/>
      <c r="L298" s="60"/>
      <c r="M298" s="60"/>
      <c r="N298" s="60"/>
      <c r="O298" s="60"/>
      <c r="R298" s="60"/>
      <c r="S298" s="60"/>
      <c r="T298" s="60"/>
      <c r="U298" s="60"/>
      <c r="V298" s="64"/>
      <c r="W298" s="64"/>
      <c r="Y298" s="60"/>
      <c r="Z298" s="60"/>
      <c r="AA298" s="60"/>
      <c r="AB298" s="60"/>
      <c r="AG298" s="73"/>
      <c r="AH298" s="3"/>
    </row>
    <row r="299" spans="1:34" ht="13.5" thickBot="1" x14ac:dyDescent="0.25">
      <c r="A299" s="3"/>
      <c r="B299" s="3"/>
      <c r="C299" s="3"/>
      <c r="D299" s="3"/>
      <c r="E299" s="3"/>
      <c r="F299" s="2"/>
      <c r="G299" s="60"/>
      <c r="H299" s="60"/>
      <c r="L299" s="60"/>
      <c r="M299" s="60"/>
      <c r="N299" s="60"/>
      <c r="O299" s="60"/>
      <c r="R299" s="60"/>
      <c r="S299" s="60"/>
      <c r="T299" s="60"/>
      <c r="U299" s="60"/>
      <c r="V299" s="64"/>
      <c r="W299" s="64"/>
      <c r="Y299" s="60"/>
      <c r="Z299" s="60"/>
      <c r="AA299" s="60"/>
      <c r="AB299" s="60"/>
      <c r="AG299" s="73"/>
      <c r="AH299" s="3"/>
    </row>
    <row r="300" spans="1:34" ht="13.5" thickBot="1" x14ac:dyDescent="0.25">
      <c r="A300" s="3"/>
      <c r="B300" s="3"/>
      <c r="C300" s="3"/>
      <c r="D300" s="3"/>
      <c r="E300" s="3"/>
      <c r="F300" s="2"/>
      <c r="G300" s="60"/>
      <c r="H300" s="60"/>
      <c r="L300" s="60"/>
      <c r="M300" s="60"/>
      <c r="N300" s="60"/>
      <c r="O300" s="60"/>
      <c r="R300" s="60"/>
      <c r="S300" s="60"/>
      <c r="T300" s="60"/>
      <c r="U300" s="60"/>
      <c r="V300" s="64"/>
      <c r="W300" s="64"/>
      <c r="Y300" s="60"/>
      <c r="Z300" s="60"/>
      <c r="AA300" s="60"/>
      <c r="AB300" s="60"/>
      <c r="AG300" s="73"/>
      <c r="AH300" s="3"/>
    </row>
    <row r="301" spans="1:34" ht="13.5" thickBot="1" x14ac:dyDescent="0.25">
      <c r="A301" s="3"/>
      <c r="B301" s="3"/>
      <c r="C301" s="3"/>
      <c r="D301" s="3"/>
      <c r="E301" s="3"/>
      <c r="F301" s="2"/>
      <c r="G301" s="60"/>
      <c r="H301" s="60"/>
      <c r="L301" s="60"/>
      <c r="M301" s="60"/>
      <c r="N301" s="60"/>
      <c r="O301" s="60"/>
      <c r="R301" s="60"/>
      <c r="S301" s="60"/>
      <c r="T301" s="60"/>
      <c r="U301" s="60"/>
      <c r="V301" s="64"/>
      <c r="W301" s="64"/>
      <c r="Y301" s="60"/>
      <c r="Z301" s="60"/>
      <c r="AA301" s="60"/>
      <c r="AB301" s="60"/>
      <c r="AG301" s="73"/>
      <c r="AH301" s="3"/>
    </row>
    <row r="302" spans="1:34" ht="13.5" thickBot="1" x14ac:dyDescent="0.25">
      <c r="A302" s="3"/>
      <c r="B302" s="3"/>
      <c r="C302" s="3"/>
      <c r="D302" s="3"/>
      <c r="E302" s="3"/>
      <c r="F302" s="2"/>
      <c r="G302" s="60"/>
      <c r="H302" s="60"/>
      <c r="L302" s="60"/>
      <c r="M302" s="60"/>
      <c r="N302" s="60"/>
      <c r="O302" s="60"/>
      <c r="R302" s="60"/>
      <c r="S302" s="60"/>
      <c r="T302" s="60"/>
      <c r="U302" s="60"/>
      <c r="V302" s="64"/>
      <c r="W302" s="64"/>
      <c r="Y302" s="60"/>
      <c r="Z302" s="60"/>
      <c r="AA302" s="60"/>
      <c r="AB302" s="60"/>
      <c r="AG302" s="73"/>
      <c r="AH302" s="3"/>
    </row>
    <row r="303" spans="1:34" ht="13.5" thickBot="1" x14ac:dyDescent="0.25">
      <c r="A303" s="3"/>
      <c r="B303" s="3"/>
      <c r="C303" s="3"/>
      <c r="D303" s="3"/>
      <c r="E303" s="3"/>
      <c r="F303" s="2"/>
      <c r="G303" s="60"/>
      <c r="H303" s="60"/>
      <c r="L303" s="60"/>
      <c r="M303" s="60"/>
      <c r="N303" s="60"/>
      <c r="O303" s="60"/>
      <c r="R303" s="60"/>
      <c r="S303" s="60"/>
      <c r="T303" s="60"/>
      <c r="U303" s="60"/>
      <c r="V303" s="64"/>
      <c r="W303" s="64"/>
      <c r="Y303" s="60"/>
      <c r="Z303" s="60"/>
      <c r="AA303" s="60"/>
      <c r="AB303" s="60"/>
      <c r="AG303" s="73"/>
      <c r="AH303" s="3"/>
    </row>
    <row r="304" spans="1:34" ht="13.5" thickBot="1" x14ac:dyDescent="0.25">
      <c r="A304" s="3"/>
      <c r="B304" s="3"/>
      <c r="C304" s="3"/>
      <c r="D304" s="3"/>
      <c r="E304" s="3"/>
      <c r="F304" s="2"/>
      <c r="G304" s="60"/>
      <c r="H304" s="60"/>
      <c r="L304" s="60"/>
      <c r="M304" s="60"/>
      <c r="N304" s="60"/>
      <c r="O304" s="60"/>
      <c r="R304" s="60"/>
      <c r="S304" s="60"/>
      <c r="T304" s="60"/>
      <c r="U304" s="60"/>
      <c r="V304" s="64"/>
      <c r="W304" s="64"/>
      <c r="Y304" s="60"/>
      <c r="Z304" s="60"/>
      <c r="AA304" s="60"/>
      <c r="AB304" s="60"/>
      <c r="AG304" s="73"/>
      <c r="AH304" s="3"/>
    </row>
    <row r="305" spans="1:34" ht="13.5" thickBot="1" x14ac:dyDescent="0.25">
      <c r="A305" s="3"/>
      <c r="B305" s="3"/>
      <c r="C305" s="3"/>
      <c r="D305" s="3"/>
      <c r="E305" s="3"/>
      <c r="F305" s="2"/>
      <c r="G305" s="60"/>
      <c r="H305" s="60"/>
      <c r="L305" s="60"/>
      <c r="M305" s="60"/>
      <c r="N305" s="60"/>
      <c r="O305" s="60"/>
      <c r="R305" s="60"/>
      <c r="S305" s="60"/>
      <c r="T305" s="60"/>
      <c r="U305" s="60"/>
      <c r="V305" s="64"/>
      <c r="W305" s="64"/>
      <c r="Y305" s="60"/>
      <c r="Z305" s="60"/>
      <c r="AA305" s="60"/>
      <c r="AB305" s="60"/>
      <c r="AG305" s="73"/>
      <c r="AH305" s="3"/>
    </row>
    <row r="306" spans="1:34" ht="13.5" thickBot="1" x14ac:dyDescent="0.25">
      <c r="A306" s="3"/>
      <c r="B306" s="3"/>
      <c r="C306" s="3"/>
      <c r="D306" s="3"/>
      <c r="E306" s="3"/>
      <c r="F306" s="2"/>
      <c r="G306" s="60"/>
      <c r="H306" s="60"/>
      <c r="L306" s="60"/>
      <c r="M306" s="60"/>
      <c r="N306" s="60"/>
      <c r="O306" s="60"/>
      <c r="R306" s="60"/>
      <c r="S306" s="60"/>
      <c r="T306" s="60"/>
      <c r="U306" s="60"/>
      <c r="V306" s="64"/>
      <c r="W306" s="64"/>
      <c r="Y306" s="60"/>
      <c r="Z306" s="60"/>
      <c r="AA306" s="60"/>
      <c r="AB306" s="60"/>
      <c r="AG306" s="73"/>
      <c r="AH306" s="3"/>
    </row>
    <row r="307" spans="1:34" ht="13.5" thickBot="1" x14ac:dyDescent="0.25">
      <c r="A307" s="3"/>
      <c r="B307" s="3"/>
      <c r="C307" s="3"/>
      <c r="D307" s="3"/>
      <c r="E307" s="3"/>
      <c r="F307" s="2"/>
      <c r="G307" s="60"/>
      <c r="H307" s="60"/>
      <c r="L307" s="60"/>
      <c r="M307" s="60"/>
      <c r="N307" s="60"/>
      <c r="O307" s="60"/>
      <c r="R307" s="60"/>
      <c r="S307" s="60"/>
      <c r="T307" s="60"/>
      <c r="U307" s="60"/>
      <c r="V307" s="64"/>
      <c r="W307" s="64"/>
      <c r="Y307" s="60"/>
      <c r="Z307" s="60"/>
      <c r="AA307" s="60"/>
      <c r="AB307" s="60"/>
      <c r="AG307" s="73"/>
      <c r="AH307" s="3"/>
    </row>
    <row r="308" spans="1:34" ht="13.5" thickBot="1" x14ac:dyDescent="0.25">
      <c r="A308" s="3"/>
      <c r="B308" s="3"/>
      <c r="C308" s="3"/>
      <c r="D308" s="3"/>
      <c r="E308" s="3"/>
      <c r="F308" s="2"/>
      <c r="G308" s="60"/>
      <c r="H308" s="60"/>
      <c r="L308" s="60"/>
      <c r="M308" s="60"/>
      <c r="N308" s="60"/>
      <c r="O308" s="60"/>
      <c r="R308" s="60"/>
      <c r="S308" s="60"/>
      <c r="T308" s="60"/>
      <c r="U308" s="60"/>
      <c r="V308" s="64"/>
      <c r="W308" s="64"/>
      <c r="Y308" s="60"/>
      <c r="Z308" s="60"/>
      <c r="AA308" s="60"/>
      <c r="AB308" s="60"/>
      <c r="AG308" s="73"/>
      <c r="AH308" s="3"/>
    </row>
    <row r="309" spans="1:34" ht="13.5" thickBot="1" x14ac:dyDescent="0.25">
      <c r="A309" s="3"/>
      <c r="B309" s="3"/>
      <c r="C309" s="3"/>
      <c r="D309" s="3"/>
      <c r="E309" s="3"/>
      <c r="F309" s="2"/>
      <c r="G309" s="60"/>
      <c r="H309" s="60"/>
      <c r="L309" s="60"/>
      <c r="M309" s="60"/>
      <c r="N309" s="60"/>
      <c r="O309" s="60"/>
      <c r="R309" s="60"/>
      <c r="S309" s="60"/>
      <c r="T309" s="60"/>
      <c r="U309" s="60"/>
      <c r="V309" s="64"/>
      <c r="W309" s="64"/>
      <c r="Y309" s="60"/>
      <c r="Z309" s="60"/>
      <c r="AA309" s="60"/>
      <c r="AB309" s="60"/>
      <c r="AG309" s="73"/>
      <c r="AH309" s="3"/>
    </row>
    <row r="310" spans="1:34" ht="13.5" thickBot="1" x14ac:dyDescent="0.25">
      <c r="A310" s="3"/>
      <c r="B310" s="3"/>
      <c r="C310" s="3"/>
      <c r="D310" s="3"/>
      <c r="E310" s="3"/>
      <c r="F310" s="2"/>
      <c r="G310" s="60"/>
      <c r="H310" s="60"/>
      <c r="L310" s="60"/>
      <c r="M310" s="60"/>
      <c r="N310" s="60"/>
      <c r="O310" s="60"/>
      <c r="R310" s="60"/>
      <c r="S310" s="60"/>
      <c r="T310" s="60"/>
      <c r="U310" s="60"/>
      <c r="V310" s="64"/>
      <c r="W310" s="64"/>
      <c r="Y310" s="60"/>
      <c r="Z310" s="60"/>
      <c r="AA310" s="60"/>
      <c r="AB310" s="60"/>
      <c r="AG310" s="73"/>
      <c r="AH310" s="3"/>
    </row>
    <row r="311" spans="1:34" ht="13.5" thickBot="1" x14ac:dyDescent="0.25">
      <c r="A311" s="3"/>
      <c r="B311" s="3"/>
      <c r="C311" s="3"/>
      <c r="D311" s="3"/>
      <c r="E311" s="3"/>
      <c r="F311" s="2"/>
      <c r="G311" s="60"/>
      <c r="H311" s="60"/>
      <c r="L311" s="60"/>
      <c r="M311" s="60"/>
      <c r="N311" s="60"/>
      <c r="O311" s="60"/>
      <c r="R311" s="60"/>
      <c r="S311" s="60"/>
      <c r="T311" s="60"/>
      <c r="U311" s="60"/>
      <c r="V311" s="64"/>
      <c r="W311" s="64"/>
      <c r="Y311" s="60"/>
      <c r="Z311" s="60"/>
      <c r="AA311" s="60"/>
      <c r="AB311" s="60"/>
      <c r="AG311" s="73"/>
      <c r="AH311" s="3"/>
    </row>
    <row r="312" spans="1:34" ht="13.5" thickBot="1" x14ac:dyDescent="0.25">
      <c r="A312" s="3"/>
      <c r="B312" s="3"/>
      <c r="C312" s="3"/>
      <c r="D312" s="3"/>
      <c r="E312" s="3"/>
      <c r="F312" s="2"/>
      <c r="G312" s="60"/>
      <c r="H312" s="60"/>
      <c r="L312" s="60"/>
      <c r="M312" s="60"/>
      <c r="N312" s="60"/>
      <c r="O312" s="60"/>
      <c r="R312" s="60"/>
      <c r="S312" s="60"/>
      <c r="T312" s="60"/>
      <c r="U312" s="60"/>
      <c r="V312" s="64"/>
      <c r="W312" s="64"/>
      <c r="Y312" s="60"/>
      <c r="Z312" s="60"/>
      <c r="AA312" s="60"/>
      <c r="AB312" s="60"/>
      <c r="AG312" s="73"/>
      <c r="AH312" s="3"/>
    </row>
    <row r="313" spans="1:34" ht="13.5" thickBot="1" x14ac:dyDescent="0.25">
      <c r="A313" s="3"/>
      <c r="B313" s="3"/>
      <c r="C313" s="3"/>
      <c r="D313" s="3"/>
      <c r="E313" s="3"/>
      <c r="F313" s="2"/>
      <c r="G313" s="60"/>
      <c r="H313" s="60"/>
      <c r="L313" s="60"/>
      <c r="M313" s="60"/>
      <c r="N313" s="60"/>
      <c r="O313" s="60"/>
      <c r="R313" s="60"/>
      <c r="S313" s="60"/>
      <c r="T313" s="60"/>
      <c r="U313" s="60"/>
      <c r="V313" s="64"/>
      <c r="W313" s="64"/>
      <c r="Y313" s="60"/>
      <c r="Z313" s="60"/>
      <c r="AA313" s="60"/>
      <c r="AB313" s="60"/>
      <c r="AG313" s="73"/>
      <c r="AH313" s="3"/>
    </row>
    <row r="314" spans="1:34" ht="13.5" thickBot="1" x14ac:dyDescent="0.25">
      <c r="A314" s="3"/>
      <c r="B314" s="3"/>
      <c r="C314" s="3"/>
      <c r="D314" s="3"/>
      <c r="E314" s="3"/>
      <c r="F314" s="2"/>
      <c r="G314" s="60"/>
      <c r="H314" s="60"/>
      <c r="L314" s="60"/>
      <c r="M314" s="60"/>
      <c r="N314" s="60"/>
      <c r="O314" s="60"/>
      <c r="R314" s="60"/>
      <c r="S314" s="60"/>
      <c r="T314" s="60"/>
      <c r="U314" s="60"/>
      <c r="V314" s="64"/>
      <c r="W314" s="64"/>
      <c r="Y314" s="60"/>
      <c r="Z314" s="60"/>
      <c r="AA314" s="60"/>
      <c r="AB314" s="60"/>
      <c r="AG314" s="73"/>
      <c r="AH314" s="3"/>
    </row>
    <row r="315" spans="1:34" ht="13.5" thickBot="1" x14ac:dyDescent="0.25">
      <c r="A315" s="3"/>
      <c r="B315" s="3"/>
      <c r="C315" s="3"/>
      <c r="D315" s="3"/>
      <c r="E315" s="3"/>
      <c r="F315" s="2"/>
      <c r="G315" s="60"/>
      <c r="H315" s="60"/>
      <c r="L315" s="60"/>
      <c r="M315" s="60"/>
      <c r="N315" s="60"/>
      <c r="O315" s="60"/>
      <c r="R315" s="60"/>
      <c r="S315" s="60"/>
      <c r="T315" s="60"/>
      <c r="U315" s="60"/>
      <c r="V315" s="64"/>
      <c r="W315" s="64"/>
      <c r="Y315" s="60"/>
      <c r="Z315" s="60"/>
      <c r="AA315" s="60"/>
      <c r="AB315" s="60"/>
      <c r="AG315" s="73"/>
      <c r="AH315" s="3"/>
    </row>
    <row r="316" spans="1:34" ht="13.5" thickBot="1" x14ac:dyDescent="0.25">
      <c r="A316" s="3"/>
      <c r="B316" s="3"/>
      <c r="C316" s="3"/>
      <c r="D316" s="3"/>
      <c r="E316" s="3"/>
      <c r="F316" s="2"/>
      <c r="G316" s="60"/>
      <c r="H316" s="60"/>
      <c r="L316" s="60"/>
      <c r="M316" s="60"/>
      <c r="N316" s="60"/>
      <c r="O316" s="60"/>
      <c r="R316" s="60"/>
      <c r="S316" s="60"/>
      <c r="T316" s="60"/>
      <c r="U316" s="60"/>
      <c r="V316" s="64"/>
      <c r="W316" s="64"/>
      <c r="Y316" s="60"/>
      <c r="Z316" s="60"/>
      <c r="AA316" s="60"/>
      <c r="AB316" s="60"/>
      <c r="AG316" s="73"/>
      <c r="AH316" s="3"/>
    </row>
    <row r="317" spans="1:34" ht="13.5" thickBot="1" x14ac:dyDescent="0.25">
      <c r="A317" s="3"/>
      <c r="B317" s="3"/>
      <c r="C317" s="3"/>
      <c r="D317" s="3"/>
      <c r="E317" s="3"/>
      <c r="F317" s="2"/>
      <c r="G317" s="60"/>
      <c r="H317" s="60"/>
      <c r="L317" s="60"/>
      <c r="M317" s="60"/>
      <c r="N317" s="60"/>
      <c r="O317" s="60"/>
      <c r="R317" s="60"/>
      <c r="S317" s="60"/>
      <c r="T317" s="60"/>
      <c r="U317" s="60"/>
      <c r="V317" s="64"/>
      <c r="W317" s="64"/>
      <c r="Y317" s="60"/>
      <c r="Z317" s="60"/>
      <c r="AA317" s="60"/>
      <c r="AB317" s="60"/>
      <c r="AG317" s="73"/>
      <c r="AH317" s="3"/>
    </row>
    <row r="318" spans="1:34" ht="13.5" thickBot="1" x14ac:dyDescent="0.25">
      <c r="A318" s="3"/>
      <c r="B318" s="3"/>
      <c r="C318" s="3"/>
      <c r="D318" s="3"/>
      <c r="E318" s="3"/>
      <c r="F318" s="2"/>
      <c r="G318" s="60"/>
      <c r="H318" s="60"/>
      <c r="L318" s="60"/>
      <c r="M318" s="60"/>
      <c r="N318" s="60"/>
      <c r="O318" s="60"/>
      <c r="R318" s="60"/>
      <c r="S318" s="60"/>
      <c r="T318" s="60"/>
      <c r="U318" s="60"/>
      <c r="V318" s="64"/>
      <c r="W318" s="64"/>
      <c r="Y318" s="60"/>
      <c r="Z318" s="60"/>
      <c r="AA318" s="60"/>
      <c r="AB318" s="60"/>
      <c r="AG318" s="73"/>
      <c r="AH318" s="3"/>
    </row>
    <row r="319" spans="1:34" ht="13.5" thickBot="1" x14ac:dyDescent="0.25">
      <c r="A319" s="3"/>
      <c r="B319" s="3"/>
      <c r="C319" s="3"/>
      <c r="D319" s="3"/>
      <c r="E319" s="3"/>
      <c r="F319" s="2"/>
      <c r="G319" s="60"/>
      <c r="H319" s="60"/>
      <c r="L319" s="60"/>
      <c r="M319" s="60"/>
      <c r="N319" s="60"/>
      <c r="O319" s="60"/>
      <c r="R319" s="60"/>
      <c r="S319" s="60"/>
      <c r="T319" s="60"/>
      <c r="U319" s="60"/>
      <c r="V319" s="64"/>
      <c r="W319" s="64"/>
      <c r="Y319" s="60"/>
      <c r="Z319" s="60"/>
      <c r="AA319" s="60"/>
      <c r="AB319" s="60"/>
      <c r="AG319" s="73"/>
      <c r="AH319" s="3"/>
    </row>
    <row r="320" spans="1:34" ht="13.5" thickBot="1" x14ac:dyDescent="0.25">
      <c r="A320" s="3"/>
      <c r="B320" s="3"/>
      <c r="C320" s="3"/>
      <c r="D320" s="3"/>
      <c r="E320" s="3"/>
      <c r="F320" s="2"/>
      <c r="G320" s="60"/>
      <c r="H320" s="60"/>
      <c r="L320" s="60"/>
      <c r="M320" s="60"/>
      <c r="N320" s="60"/>
      <c r="O320" s="60"/>
      <c r="R320" s="60"/>
      <c r="S320" s="60"/>
      <c r="T320" s="60"/>
      <c r="U320" s="60"/>
      <c r="V320" s="64"/>
      <c r="W320" s="64"/>
      <c r="Y320" s="60"/>
      <c r="Z320" s="60"/>
      <c r="AA320" s="60"/>
      <c r="AB320" s="60"/>
      <c r="AG320" s="73"/>
      <c r="AH320" s="3"/>
    </row>
    <row r="321" spans="1:34" ht="13.5" thickBot="1" x14ac:dyDescent="0.25">
      <c r="A321" s="3"/>
      <c r="B321" s="3"/>
      <c r="C321" s="3"/>
      <c r="D321" s="3"/>
      <c r="E321" s="3"/>
      <c r="F321" s="2"/>
      <c r="G321" s="60"/>
      <c r="H321" s="60"/>
      <c r="L321" s="60"/>
      <c r="M321" s="60"/>
      <c r="N321" s="60"/>
      <c r="O321" s="60"/>
      <c r="R321" s="60"/>
      <c r="S321" s="60"/>
      <c r="T321" s="60"/>
      <c r="U321" s="60"/>
      <c r="V321" s="64"/>
      <c r="W321" s="64"/>
      <c r="Y321" s="60"/>
      <c r="Z321" s="60"/>
      <c r="AA321" s="60"/>
      <c r="AB321" s="60"/>
      <c r="AG321" s="73"/>
      <c r="AH321" s="3"/>
    </row>
    <row r="322" spans="1:34" ht="13.5" thickBot="1" x14ac:dyDescent="0.25">
      <c r="A322" s="3"/>
      <c r="B322" s="3"/>
      <c r="C322" s="3"/>
      <c r="D322" s="3"/>
      <c r="E322" s="3"/>
      <c r="F322" s="2"/>
      <c r="G322" s="60"/>
      <c r="H322" s="60"/>
      <c r="L322" s="60"/>
      <c r="M322" s="60"/>
      <c r="N322" s="60"/>
      <c r="O322" s="60"/>
      <c r="R322" s="60"/>
      <c r="S322" s="60"/>
      <c r="T322" s="60"/>
      <c r="U322" s="60"/>
      <c r="V322" s="64"/>
      <c r="W322" s="64"/>
      <c r="Y322" s="60"/>
      <c r="Z322" s="60"/>
      <c r="AA322" s="60"/>
      <c r="AB322" s="60"/>
      <c r="AG322" s="73"/>
      <c r="AH322" s="3"/>
    </row>
    <row r="323" spans="1:34" ht="13.5" thickBot="1" x14ac:dyDescent="0.25">
      <c r="A323" s="3"/>
      <c r="B323" s="3"/>
      <c r="C323" s="3"/>
      <c r="D323" s="3"/>
      <c r="E323" s="3"/>
      <c r="F323" s="2"/>
      <c r="G323" s="60"/>
      <c r="H323" s="60"/>
      <c r="L323" s="60"/>
      <c r="M323" s="60"/>
      <c r="N323" s="60"/>
      <c r="O323" s="60"/>
      <c r="R323" s="60"/>
      <c r="S323" s="60"/>
      <c r="T323" s="60"/>
      <c r="U323" s="60"/>
      <c r="V323" s="64"/>
      <c r="W323" s="64"/>
      <c r="Y323" s="60"/>
      <c r="Z323" s="60"/>
      <c r="AA323" s="60"/>
      <c r="AB323" s="60"/>
      <c r="AG323" s="73"/>
      <c r="AH323" s="3"/>
    </row>
    <row r="324" spans="1:34" ht="13.5" thickBot="1" x14ac:dyDescent="0.25">
      <c r="A324" s="3"/>
      <c r="B324" s="3"/>
      <c r="C324" s="3"/>
      <c r="D324" s="3"/>
      <c r="E324" s="3"/>
      <c r="F324" s="2"/>
      <c r="G324" s="60"/>
      <c r="H324" s="60"/>
      <c r="L324" s="60"/>
      <c r="M324" s="60"/>
      <c r="N324" s="60"/>
      <c r="O324" s="60"/>
      <c r="R324" s="60"/>
      <c r="S324" s="60"/>
      <c r="T324" s="60"/>
      <c r="U324" s="60"/>
      <c r="V324" s="64"/>
      <c r="W324" s="64"/>
      <c r="Y324" s="60"/>
      <c r="Z324" s="60"/>
      <c r="AA324" s="60"/>
      <c r="AB324" s="60"/>
      <c r="AG324" s="73"/>
      <c r="AH324" s="3"/>
    </row>
    <row r="325" spans="1:34" ht="13.5" thickBot="1" x14ac:dyDescent="0.25">
      <c r="A325" s="3"/>
      <c r="B325" s="3"/>
      <c r="C325" s="3"/>
      <c r="D325" s="3"/>
      <c r="E325" s="3"/>
      <c r="F325" s="2"/>
      <c r="G325" s="60"/>
      <c r="H325" s="60"/>
      <c r="L325" s="60"/>
      <c r="M325" s="60"/>
      <c r="N325" s="60"/>
      <c r="O325" s="60"/>
      <c r="R325" s="60"/>
      <c r="S325" s="60"/>
      <c r="T325" s="60"/>
      <c r="U325" s="60"/>
      <c r="V325" s="64"/>
      <c r="W325" s="64"/>
      <c r="Y325" s="60"/>
      <c r="Z325" s="60"/>
      <c r="AA325" s="60"/>
      <c r="AB325" s="60"/>
      <c r="AG325" s="73"/>
      <c r="AH325" s="3"/>
    </row>
    <row r="326" spans="1:34" ht="13.5" thickBot="1" x14ac:dyDescent="0.25">
      <c r="A326" s="3"/>
      <c r="B326" s="3"/>
      <c r="C326" s="3"/>
      <c r="D326" s="3"/>
      <c r="E326" s="3"/>
      <c r="F326" s="2"/>
      <c r="G326" s="60"/>
      <c r="H326" s="60"/>
      <c r="L326" s="60"/>
      <c r="M326" s="60"/>
      <c r="N326" s="60"/>
      <c r="O326" s="60"/>
      <c r="R326" s="60"/>
      <c r="S326" s="60"/>
      <c r="T326" s="60"/>
      <c r="U326" s="60"/>
      <c r="V326" s="64"/>
      <c r="W326" s="64"/>
      <c r="Y326" s="60"/>
      <c r="Z326" s="60"/>
      <c r="AA326" s="60"/>
      <c r="AB326" s="60"/>
      <c r="AG326" s="73"/>
      <c r="AH326" s="3"/>
    </row>
    <row r="327" spans="1:34" ht="13.5" thickBot="1" x14ac:dyDescent="0.25">
      <c r="A327" s="3"/>
      <c r="B327" s="3"/>
      <c r="C327" s="3"/>
      <c r="D327" s="3"/>
      <c r="E327" s="3"/>
      <c r="F327" s="2"/>
      <c r="G327" s="60"/>
      <c r="H327" s="60"/>
      <c r="L327" s="60"/>
      <c r="M327" s="60"/>
      <c r="N327" s="60"/>
      <c r="O327" s="60"/>
      <c r="R327" s="60"/>
      <c r="S327" s="60"/>
      <c r="T327" s="60"/>
      <c r="U327" s="60"/>
      <c r="V327" s="64"/>
      <c r="W327" s="64"/>
      <c r="Y327" s="60"/>
      <c r="Z327" s="60"/>
      <c r="AA327" s="60"/>
      <c r="AB327" s="60"/>
      <c r="AG327" s="73"/>
      <c r="AH327" s="3"/>
    </row>
    <row r="328" spans="1:34" ht="13.5" thickBot="1" x14ac:dyDescent="0.25">
      <c r="A328" s="3"/>
      <c r="B328" s="3"/>
      <c r="C328" s="3"/>
      <c r="D328" s="3"/>
      <c r="E328" s="3"/>
      <c r="F328" s="2"/>
      <c r="G328" s="60"/>
      <c r="H328" s="60"/>
      <c r="L328" s="60"/>
      <c r="M328" s="60"/>
      <c r="N328" s="60"/>
      <c r="O328" s="60"/>
      <c r="R328" s="60"/>
      <c r="S328" s="60"/>
      <c r="T328" s="60"/>
      <c r="U328" s="60"/>
      <c r="V328" s="64"/>
      <c r="W328" s="64"/>
      <c r="Y328" s="60"/>
      <c r="Z328" s="60"/>
      <c r="AA328" s="60"/>
      <c r="AB328" s="60"/>
      <c r="AG328" s="73"/>
      <c r="AH328" s="3"/>
    </row>
    <row r="329" spans="1:34" ht="13.5" thickBot="1" x14ac:dyDescent="0.25">
      <c r="A329" s="3"/>
      <c r="B329" s="3"/>
      <c r="C329" s="3"/>
      <c r="D329" s="3"/>
      <c r="E329" s="3"/>
      <c r="F329" s="2"/>
      <c r="G329" s="60"/>
      <c r="H329" s="60"/>
      <c r="L329" s="60"/>
      <c r="M329" s="60"/>
      <c r="N329" s="60"/>
      <c r="O329" s="60"/>
      <c r="R329" s="60"/>
      <c r="S329" s="60"/>
      <c r="T329" s="60"/>
      <c r="U329" s="60"/>
      <c r="V329" s="64"/>
      <c r="W329" s="64"/>
      <c r="Y329" s="60"/>
      <c r="Z329" s="60"/>
      <c r="AA329" s="60"/>
      <c r="AB329" s="60"/>
      <c r="AG329" s="73"/>
      <c r="AH329" s="3"/>
    </row>
    <row r="330" spans="1:34" ht="13.5" thickBot="1" x14ac:dyDescent="0.25">
      <c r="A330" s="3"/>
      <c r="B330" s="3"/>
      <c r="C330" s="3"/>
      <c r="D330" s="3"/>
      <c r="E330" s="3"/>
      <c r="F330" s="2"/>
      <c r="G330" s="60"/>
      <c r="H330" s="60"/>
      <c r="L330" s="60"/>
      <c r="M330" s="60"/>
      <c r="N330" s="60"/>
      <c r="O330" s="60"/>
      <c r="R330" s="60"/>
      <c r="S330" s="60"/>
      <c r="T330" s="60"/>
      <c r="U330" s="60"/>
      <c r="V330" s="64"/>
      <c r="W330" s="64"/>
      <c r="Y330" s="60"/>
      <c r="Z330" s="60"/>
      <c r="AA330" s="60"/>
      <c r="AB330" s="60"/>
      <c r="AG330" s="73"/>
      <c r="AH330" s="3"/>
    </row>
    <row r="331" spans="1:34" ht="13.5" thickBot="1" x14ac:dyDescent="0.25">
      <c r="A331" s="3"/>
      <c r="B331" s="3"/>
      <c r="C331" s="3"/>
      <c r="D331" s="3"/>
      <c r="E331" s="3"/>
      <c r="F331" s="2"/>
      <c r="G331" s="60"/>
      <c r="H331" s="60"/>
      <c r="L331" s="60"/>
      <c r="M331" s="60"/>
      <c r="N331" s="60"/>
      <c r="O331" s="60"/>
      <c r="R331" s="60"/>
      <c r="S331" s="60"/>
      <c r="T331" s="60"/>
      <c r="U331" s="60"/>
      <c r="V331" s="64"/>
      <c r="W331" s="64"/>
      <c r="Y331" s="60"/>
      <c r="Z331" s="60"/>
      <c r="AA331" s="60"/>
      <c r="AB331" s="60"/>
      <c r="AG331" s="73"/>
      <c r="AH331" s="3"/>
    </row>
    <row r="332" spans="1:34" ht="13.5" thickBot="1" x14ac:dyDescent="0.25">
      <c r="A332" s="3"/>
      <c r="B332" s="3"/>
      <c r="C332" s="3"/>
      <c r="D332" s="3"/>
      <c r="E332" s="3"/>
      <c r="F332" s="2"/>
      <c r="G332" s="60"/>
      <c r="H332" s="60"/>
      <c r="L332" s="60"/>
      <c r="M332" s="60"/>
      <c r="N332" s="60"/>
      <c r="O332" s="60"/>
      <c r="R332" s="60"/>
      <c r="S332" s="60"/>
      <c r="T332" s="60"/>
      <c r="U332" s="60"/>
      <c r="V332" s="64"/>
      <c r="W332" s="64"/>
      <c r="Y332" s="60"/>
      <c r="Z332" s="60"/>
      <c r="AA332" s="60"/>
      <c r="AB332" s="60"/>
      <c r="AG332" s="73"/>
      <c r="AH332" s="3"/>
    </row>
    <row r="333" spans="1:34" ht="13.5" thickBot="1" x14ac:dyDescent="0.25">
      <c r="A333" s="3"/>
      <c r="B333" s="3"/>
      <c r="C333" s="3"/>
      <c r="D333" s="3"/>
      <c r="E333" s="3"/>
      <c r="F333" s="2"/>
      <c r="G333" s="60"/>
      <c r="H333" s="60"/>
      <c r="L333" s="60"/>
      <c r="M333" s="60"/>
      <c r="N333" s="60"/>
      <c r="O333" s="60"/>
      <c r="R333" s="60"/>
      <c r="S333" s="60"/>
      <c r="T333" s="60"/>
      <c r="U333" s="60"/>
      <c r="V333" s="64"/>
      <c r="W333" s="64"/>
      <c r="Y333" s="60"/>
      <c r="Z333" s="60"/>
      <c r="AA333" s="60"/>
      <c r="AB333" s="60"/>
      <c r="AG333" s="73"/>
      <c r="AH333" s="3"/>
    </row>
    <row r="334" spans="1:34" ht="13.5" thickBot="1" x14ac:dyDescent="0.25">
      <c r="A334" s="3"/>
      <c r="B334" s="3"/>
      <c r="C334" s="3"/>
      <c r="D334" s="3"/>
      <c r="E334" s="3"/>
      <c r="F334" s="2"/>
      <c r="G334" s="60"/>
      <c r="H334" s="60"/>
      <c r="L334" s="60"/>
      <c r="M334" s="60"/>
      <c r="N334" s="60"/>
      <c r="O334" s="60"/>
      <c r="R334" s="60"/>
      <c r="S334" s="60"/>
      <c r="T334" s="60"/>
      <c r="U334" s="60"/>
      <c r="V334" s="64"/>
      <c r="W334" s="64"/>
      <c r="Y334" s="60"/>
      <c r="Z334" s="60"/>
      <c r="AA334" s="60"/>
      <c r="AB334" s="60"/>
      <c r="AG334" s="73"/>
      <c r="AH334" s="3"/>
    </row>
    <row r="335" spans="1:34" ht="13.5" thickBot="1" x14ac:dyDescent="0.25">
      <c r="A335" s="3"/>
      <c r="B335" s="3"/>
      <c r="C335" s="3"/>
      <c r="D335" s="3"/>
      <c r="E335" s="3"/>
      <c r="F335" s="2"/>
      <c r="G335" s="60"/>
      <c r="H335" s="60"/>
      <c r="L335" s="60"/>
      <c r="M335" s="60"/>
      <c r="N335" s="60"/>
      <c r="O335" s="60"/>
      <c r="R335" s="60"/>
      <c r="S335" s="60"/>
      <c r="T335" s="60"/>
      <c r="U335" s="60"/>
      <c r="V335" s="64"/>
      <c r="W335" s="64"/>
      <c r="Y335" s="60"/>
      <c r="Z335" s="60"/>
      <c r="AA335" s="60"/>
      <c r="AB335" s="60"/>
      <c r="AG335" s="73"/>
      <c r="AH335" s="3"/>
    </row>
    <row r="336" spans="1:34" ht="13.5" thickBot="1" x14ac:dyDescent="0.25">
      <c r="A336" s="3"/>
      <c r="B336" s="3"/>
      <c r="C336" s="3"/>
      <c r="D336" s="3"/>
      <c r="E336" s="3"/>
      <c r="F336" s="2"/>
      <c r="G336" s="60"/>
      <c r="H336" s="60"/>
      <c r="L336" s="60"/>
      <c r="M336" s="60"/>
      <c r="N336" s="60"/>
      <c r="O336" s="60"/>
      <c r="R336" s="60"/>
      <c r="S336" s="60"/>
      <c r="T336" s="60"/>
      <c r="U336" s="60"/>
      <c r="V336" s="64"/>
      <c r="W336" s="64"/>
      <c r="Y336" s="60"/>
      <c r="Z336" s="60"/>
      <c r="AA336" s="60"/>
      <c r="AB336" s="60"/>
      <c r="AG336" s="73"/>
      <c r="AH336" s="3"/>
    </row>
    <row r="337" spans="1:34" ht="13.5" thickBot="1" x14ac:dyDescent="0.25">
      <c r="A337" s="3"/>
      <c r="B337" s="3"/>
      <c r="C337" s="3"/>
      <c r="D337" s="3"/>
      <c r="E337" s="3"/>
      <c r="F337" s="2"/>
      <c r="G337" s="60"/>
      <c r="H337" s="60"/>
      <c r="L337" s="60"/>
      <c r="M337" s="60"/>
      <c r="N337" s="60"/>
      <c r="O337" s="60"/>
      <c r="R337" s="60"/>
      <c r="S337" s="60"/>
      <c r="T337" s="60"/>
      <c r="U337" s="60"/>
      <c r="V337" s="64"/>
      <c r="W337" s="64"/>
      <c r="Y337" s="60"/>
      <c r="Z337" s="60"/>
      <c r="AA337" s="60"/>
      <c r="AB337" s="60"/>
      <c r="AG337" s="73"/>
      <c r="AH337" s="3"/>
    </row>
    <row r="338" spans="1:34" ht="13.5" thickBot="1" x14ac:dyDescent="0.25">
      <c r="A338" s="3"/>
      <c r="B338" s="3"/>
      <c r="C338" s="3"/>
      <c r="D338" s="3"/>
      <c r="E338" s="3"/>
      <c r="F338" s="2"/>
      <c r="G338" s="60"/>
      <c r="H338" s="60"/>
      <c r="L338" s="60"/>
      <c r="M338" s="60"/>
      <c r="N338" s="60"/>
      <c r="O338" s="60"/>
      <c r="R338" s="60"/>
      <c r="S338" s="60"/>
      <c r="T338" s="60"/>
      <c r="U338" s="60"/>
      <c r="V338" s="64"/>
      <c r="W338" s="64"/>
      <c r="Y338" s="60"/>
      <c r="Z338" s="60"/>
      <c r="AA338" s="60"/>
      <c r="AB338" s="60"/>
      <c r="AG338" s="73"/>
      <c r="AH338" s="3"/>
    </row>
    <row r="339" spans="1:34" ht="13.5" thickBot="1" x14ac:dyDescent="0.25">
      <c r="A339" s="3"/>
      <c r="B339" s="3"/>
      <c r="C339" s="3"/>
      <c r="D339" s="3"/>
      <c r="E339" s="3"/>
      <c r="F339" s="2"/>
      <c r="G339" s="60"/>
      <c r="H339" s="60"/>
      <c r="L339" s="60"/>
      <c r="M339" s="60"/>
      <c r="N339" s="60"/>
      <c r="O339" s="60"/>
      <c r="R339" s="60"/>
      <c r="S339" s="60"/>
      <c r="T339" s="60"/>
      <c r="U339" s="60"/>
      <c r="V339" s="64"/>
      <c r="W339" s="64"/>
      <c r="Y339" s="60"/>
      <c r="Z339" s="60"/>
      <c r="AA339" s="60"/>
      <c r="AB339" s="60"/>
      <c r="AG339" s="73"/>
      <c r="AH339" s="3"/>
    </row>
    <row r="340" spans="1:34" ht="13.5" thickBot="1" x14ac:dyDescent="0.25">
      <c r="A340" s="3"/>
      <c r="B340" s="3"/>
      <c r="C340" s="3"/>
      <c r="D340" s="3"/>
      <c r="E340" s="3"/>
      <c r="F340" s="2"/>
      <c r="G340" s="60"/>
      <c r="H340" s="60"/>
      <c r="L340" s="60"/>
      <c r="M340" s="60"/>
      <c r="N340" s="60"/>
      <c r="O340" s="60"/>
      <c r="R340" s="60"/>
      <c r="S340" s="60"/>
      <c r="T340" s="60"/>
      <c r="U340" s="60"/>
      <c r="V340" s="64"/>
      <c r="W340" s="64"/>
      <c r="Y340" s="60"/>
      <c r="Z340" s="60"/>
      <c r="AA340" s="60"/>
      <c r="AB340" s="60"/>
      <c r="AG340" s="73"/>
      <c r="AH340" s="3"/>
    </row>
    <row r="341" spans="1:34" ht="13.5" thickBot="1" x14ac:dyDescent="0.25">
      <c r="A341" s="3"/>
      <c r="B341" s="3"/>
      <c r="C341" s="3"/>
      <c r="D341" s="3"/>
      <c r="E341" s="3"/>
      <c r="F341" s="2"/>
      <c r="G341" s="60"/>
      <c r="H341" s="60"/>
      <c r="L341" s="60"/>
      <c r="M341" s="60"/>
      <c r="N341" s="60"/>
      <c r="O341" s="60"/>
      <c r="R341" s="60"/>
      <c r="S341" s="60"/>
      <c r="T341" s="60"/>
      <c r="U341" s="60"/>
      <c r="V341" s="64"/>
      <c r="W341" s="64"/>
      <c r="Y341" s="60"/>
      <c r="Z341" s="60"/>
      <c r="AA341" s="60"/>
      <c r="AB341" s="60"/>
      <c r="AG341" s="73"/>
      <c r="AH341" s="3"/>
    </row>
    <row r="342" spans="1:34" ht="13.5" thickBot="1" x14ac:dyDescent="0.25">
      <c r="A342" s="3"/>
      <c r="B342" s="3"/>
      <c r="C342" s="3"/>
      <c r="D342" s="3"/>
      <c r="E342" s="3"/>
      <c r="F342" s="2"/>
      <c r="G342" s="60"/>
      <c r="H342" s="60"/>
      <c r="L342" s="60"/>
      <c r="M342" s="60"/>
      <c r="N342" s="60"/>
      <c r="O342" s="60"/>
      <c r="R342" s="60"/>
      <c r="S342" s="60"/>
      <c r="T342" s="60"/>
      <c r="U342" s="60"/>
      <c r="V342" s="64"/>
      <c r="W342" s="64"/>
      <c r="Y342" s="60"/>
      <c r="Z342" s="60"/>
      <c r="AA342" s="60"/>
      <c r="AB342" s="60"/>
      <c r="AG342" s="73"/>
      <c r="AH342" s="3"/>
    </row>
    <row r="343" spans="1:34" ht="13.5" thickBot="1" x14ac:dyDescent="0.25">
      <c r="A343" s="3"/>
      <c r="B343" s="3"/>
      <c r="C343" s="3"/>
      <c r="D343" s="3"/>
      <c r="E343" s="3"/>
      <c r="F343" s="2"/>
      <c r="G343" s="60"/>
      <c r="H343" s="60"/>
      <c r="L343" s="60"/>
      <c r="M343" s="60"/>
      <c r="N343" s="60"/>
      <c r="O343" s="60"/>
      <c r="R343" s="60"/>
      <c r="S343" s="60"/>
      <c r="T343" s="60"/>
      <c r="U343" s="60"/>
      <c r="V343" s="64"/>
      <c r="W343" s="64"/>
      <c r="Y343" s="60"/>
      <c r="Z343" s="60"/>
      <c r="AA343" s="60"/>
      <c r="AB343" s="60"/>
      <c r="AG343" s="73"/>
      <c r="AH343" s="3"/>
    </row>
    <row r="344" spans="1:34" ht="13.5" thickBot="1" x14ac:dyDescent="0.25">
      <c r="A344" s="3"/>
      <c r="B344" s="3"/>
      <c r="C344" s="3"/>
      <c r="D344" s="3"/>
      <c r="E344" s="3"/>
      <c r="F344" s="2"/>
      <c r="G344" s="60"/>
      <c r="H344" s="60"/>
      <c r="L344" s="60"/>
      <c r="M344" s="60"/>
      <c r="N344" s="60"/>
      <c r="O344" s="60"/>
      <c r="R344" s="60"/>
      <c r="S344" s="60"/>
      <c r="T344" s="60"/>
      <c r="U344" s="60"/>
      <c r="V344" s="64"/>
      <c r="W344" s="64"/>
      <c r="Y344" s="60"/>
      <c r="Z344" s="60"/>
      <c r="AA344" s="60"/>
      <c r="AB344" s="60"/>
      <c r="AG344" s="73"/>
      <c r="AH344" s="3"/>
    </row>
    <row r="345" spans="1:34" ht="13.5" thickBot="1" x14ac:dyDescent="0.25">
      <c r="A345" s="3"/>
      <c r="B345" s="3"/>
      <c r="C345" s="3"/>
      <c r="D345" s="3"/>
      <c r="E345" s="3"/>
      <c r="F345" s="2"/>
      <c r="G345" s="60"/>
      <c r="H345" s="60"/>
      <c r="L345" s="60"/>
      <c r="M345" s="60"/>
      <c r="N345" s="60"/>
      <c r="O345" s="60"/>
      <c r="R345" s="60"/>
      <c r="S345" s="60"/>
      <c r="T345" s="60"/>
      <c r="U345" s="60"/>
      <c r="V345" s="64"/>
      <c r="W345" s="64"/>
      <c r="Y345" s="60"/>
      <c r="Z345" s="60"/>
      <c r="AA345" s="60"/>
      <c r="AB345" s="60"/>
      <c r="AG345" s="73"/>
      <c r="AH345" s="3"/>
    </row>
    <row r="346" spans="1:34" ht="13.5" thickBot="1" x14ac:dyDescent="0.25">
      <c r="A346" s="3"/>
      <c r="B346" s="3"/>
      <c r="C346" s="3"/>
      <c r="D346" s="3"/>
      <c r="E346" s="3"/>
      <c r="F346" s="2"/>
      <c r="G346" s="60"/>
      <c r="H346" s="60"/>
      <c r="L346" s="60"/>
      <c r="M346" s="60"/>
      <c r="N346" s="60"/>
      <c r="O346" s="60"/>
      <c r="R346" s="60"/>
      <c r="S346" s="60"/>
      <c r="T346" s="60"/>
      <c r="U346" s="60"/>
      <c r="V346" s="64"/>
      <c r="W346" s="64"/>
      <c r="Y346" s="60"/>
      <c r="Z346" s="60"/>
      <c r="AA346" s="60"/>
      <c r="AB346" s="60"/>
      <c r="AG346" s="73"/>
      <c r="AH346" s="3"/>
    </row>
    <row r="347" spans="1:34" ht="13.5" thickBot="1" x14ac:dyDescent="0.25">
      <c r="A347" s="3"/>
      <c r="B347" s="3"/>
      <c r="C347" s="3"/>
      <c r="D347" s="3"/>
      <c r="E347" s="3"/>
      <c r="F347" s="2"/>
      <c r="G347" s="60"/>
      <c r="H347" s="60"/>
      <c r="L347" s="60"/>
      <c r="M347" s="60"/>
      <c r="N347" s="60"/>
      <c r="O347" s="60"/>
      <c r="R347" s="60"/>
      <c r="S347" s="60"/>
      <c r="T347" s="60"/>
      <c r="U347" s="60"/>
      <c r="V347" s="64"/>
      <c r="W347" s="64"/>
      <c r="Y347" s="60"/>
      <c r="Z347" s="60"/>
      <c r="AA347" s="60"/>
      <c r="AB347" s="60"/>
      <c r="AG347" s="73"/>
      <c r="AH347" s="3"/>
    </row>
    <row r="348" spans="1:34" ht="13.5" thickBot="1" x14ac:dyDescent="0.25">
      <c r="A348" s="3"/>
      <c r="B348" s="3"/>
      <c r="C348" s="3"/>
      <c r="D348" s="3"/>
      <c r="E348" s="3"/>
      <c r="F348" s="2"/>
      <c r="G348" s="60"/>
      <c r="H348" s="60"/>
      <c r="L348" s="60"/>
      <c r="M348" s="60"/>
      <c r="N348" s="60"/>
      <c r="O348" s="60"/>
      <c r="R348" s="60"/>
      <c r="S348" s="60"/>
      <c r="T348" s="60"/>
      <c r="U348" s="60"/>
      <c r="V348" s="64"/>
      <c r="W348" s="64"/>
      <c r="Y348" s="60"/>
      <c r="Z348" s="60"/>
      <c r="AA348" s="60"/>
      <c r="AB348" s="60"/>
      <c r="AG348" s="73"/>
      <c r="AH348" s="3"/>
    </row>
    <row r="349" spans="1:34" ht="13.5" thickBot="1" x14ac:dyDescent="0.25">
      <c r="A349" s="3"/>
      <c r="B349" s="3"/>
      <c r="C349" s="3"/>
      <c r="D349" s="3"/>
      <c r="E349" s="3"/>
      <c r="F349" s="2"/>
      <c r="G349" s="60"/>
      <c r="H349" s="60"/>
      <c r="L349" s="60"/>
      <c r="M349" s="60"/>
      <c r="N349" s="60"/>
      <c r="O349" s="60"/>
      <c r="R349" s="60"/>
      <c r="S349" s="60"/>
      <c r="T349" s="60"/>
      <c r="U349" s="60"/>
      <c r="V349" s="64"/>
      <c r="W349" s="64"/>
      <c r="Y349" s="60"/>
      <c r="Z349" s="60"/>
      <c r="AA349" s="60"/>
      <c r="AB349" s="60"/>
      <c r="AG349" s="73"/>
      <c r="AH349" s="3"/>
    </row>
    <row r="350" spans="1:34" ht="13.5" thickBot="1" x14ac:dyDescent="0.25">
      <c r="A350" s="3"/>
      <c r="B350" s="3"/>
      <c r="C350" s="3"/>
      <c r="D350" s="3"/>
      <c r="E350" s="3"/>
      <c r="F350" s="2"/>
      <c r="G350" s="60"/>
      <c r="H350" s="60"/>
      <c r="L350" s="60"/>
      <c r="M350" s="60"/>
      <c r="N350" s="60"/>
      <c r="O350" s="60"/>
      <c r="R350" s="60"/>
      <c r="S350" s="60"/>
      <c r="T350" s="60"/>
      <c r="U350" s="60"/>
      <c r="V350" s="64"/>
      <c r="W350" s="64"/>
      <c r="Y350" s="60"/>
      <c r="Z350" s="60"/>
      <c r="AA350" s="60"/>
      <c r="AB350" s="60"/>
      <c r="AG350" s="73"/>
      <c r="AH350" s="3"/>
    </row>
    <row r="351" spans="1:34" ht="13.5" thickBot="1" x14ac:dyDescent="0.25">
      <c r="A351" s="3"/>
      <c r="B351" s="3"/>
      <c r="C351" s="3"/>
      <c r="D351" s="3"/>
      <c r="E351" s="3"/>
      <c r="F351" s="2"/>
      <c r="G351" s="60"/>
      <c r="H351" s="60"/>
      <c r="L351" s="60"/>
      <c r="M351" s="60"/>
      <c r="N351" s="60"/>
      <c r="O351" s="60"/>
      <c r="R351" s="60"/>
      <c r="S351" s="60"/>
      <c r="T351" s="60"/>
      <c r="U351" s="60"/>
      <c r="V351" s="64"/>
      <c r="W351" s="64"/>
      <c r="Y351" s="60"/>
      <c r="Z351" s="60"/>
      <c r="AA351" s="60"/>
      <c r="AB351" s="60"/>
      <c r="AG351" s="73"/>
      <c r="AH351" s="3"/>
    </row>
    <row r="352" spans="1:34" ht="13.5" thickBot="1" x14ac:dyDescent="0.25">
      <c r="A352" s="3"/>
      <c r="B352" s="3"/>
      <c r="C352" s="3"/>
      <c r="D352" s="3"/>
      <c r="E352" s="3"/>
      <c r="F352" s="2"/>
      <c r="G352" s="60"/>
      <c r="H352" s="60"/>
      <c r="L352" s="60"/>
      <c r="M352" s="60"/>
      <c r="N352" s="60"/>
      <c r="O352" s="60"/>
      <c r="R352" s="60"/>
      <c r="S352" s="60"/>
      <c r="T352" s="60"/>
      <c r="U352" s="60"/>
      <c r="V352" s="64"/>
      <c r="W352" s="64"/>
      <c r="Y352" s="60"/>
      <c r="Z352" s="60"/>
      <c r="AA352" s="60"/>
      <c r="AB352" s="60"/>
      <c r="AG352" s="73"/>
      <c r="AH352" s="3"/>
    </row>
    <row r="353" spans="1:34" ht="13.5" thickBot="1" x14ac:dyDescent="0.25">
      <c r="A353" s="3"/>
      <c r="B353" s="3"/>
      <c r="C353" s="3"/>
      <c r="D353" s="3"/>
      <c r="E353" s="3"/>
      <c r="F353" s="2"/>
      <c r="G353" s="60"/>
      <c r="H353" s="60"/>
      <c r="L353" s="60"/>
      <c r="M353" s="60"/>
      <c r="N353" s="60"/>
      <c r="O353" s="60"/>
      <c r="R353" s="60"/>
      <c r="S353" s="60"/>
      <c r="T353" s="60"/>
      <c r="U353" s="60"/>
      <c r="V353" s="64"/>
      <c r="W353" s="64"/>
      <c r="Y353" s="60"/>
      <c r="Z353" s="60"/>
      <c r="AA353" s="60"/>
      <c r="AB353" s="60"/>
      <c r="AG353" s="73"/>
      <c r="AH353" s="3"/>
    </row>
    <row r="354" spans="1:34" ht="13.5" thickBot="1" x14ac:dyDescent="0.25">
      <c r="A354" s="3"/>
      <c r="B354" s="3"/>
      <c r="C354" s="3"/>
      <c r="D354" s="3"/>
      <c r="E354" s="3"/>
      <c r="F354" s="2"/>
      <c r="G354" s="60"/>
      <c r="H354" s="60"/>
      <c r="L354" s="60"/>
      <c r="M354" s="60"/>
      <c r="N354" s="60"/>
      <c r="O354" s="60"/>
      <c r="R354" s="60"/>
      <c r="S354" s="60"/>
      <c r="T354" s="60"/>
      <c r="U354" s="60"/>
      <c r="V354" s="64"/>
      <c r="W354" s="64"/>
      <c r="Y354" s="60"/>
      <c r="Z354" s="60"/>
      <c r="AA354" s="60"/>
      <c r="AB354" s="60"/>
      <c r="AG354" s="73"/>
      <c r="AH354" s="3"/>
    </row>
    <row r="355" spans="1:34" ht="13.5" thickBot="1" x14ac:dyDescent="0.25">
      <c r="A355" s="3"/>
      <c r="B355" s="3"/>
      <c r="C355" s="3"/>
      <c r="D355" s="3"/>
      <c r="E355" s="3"/>
      <c r="F355" s="2"/>
      <c r="G355" s="60"/>
      <c r="H355" s="60"/>
      <c r="L355" s="60"/>
      <c r="M355" s="60"/>
      <c r="N355" s="60"/>
      <c r="O355" s="60"/>
      <c r="Y355" s="60"/>
      <c r="Z355" s="60"/>
      <c r="AA355" s="60"/>
      <c r="AB355" s="60"/>
      <c r="AG355" s="73"/>
      <c r="AH355" s="3"/>
    </row>
    <row r="356" spans="1:34" ht="13.5" thickBot="1" x14ac:dyDescent="0.25">
      <c r="A356" s="3"/>
      <c r="B356" s="3"/>
      <c r="C356" s="3"/>
      <c r="D356" s="3"/>
      <c r="E356" s="3"/>
      <c r="F356" s="2"/>
      <c r="G356" s="60"/>
      <c r="H356" s="60"/>
      <c r="L356" s="60"/>
      <c r="M356" s="60"/>
      <c r="N356" s="60"/>
      <c r="O356" s="60"/>
      <c r="Y356" s="60"/>
      <c r="Z356" s="60"/>
      <c r="AA356" s="60"/>
      <c r="AB356" s="60"/>
      <c r="AG356" s="73"/>
      <c r="AH356" s="3"/>
    </row>
    <row r="357" spans="1:34" ht="13.5" thickBot="1" x14ac:dyDescent="0.25">
      <c r="A357" s="3"/>
      <c r="B357" s="3"/>
      <c r="C357" s="3"/>
      <c r="D357" s="3"/>
      <c r="E357" s="3"/>
      <c r="F357" s="2"/>
      <c r="G357" s="60"/>
      <c r="H357" s="60"/>
      <c r="L357" s="60"/>
      <c r="M357" s="60"/>
      <c r="N357" s="60"/>
      <c r="O357" s="60"/>
      <c r="Y357" s="60"/>
      <c r="Z357" s="60"/>
      <c r="AA357" s="60"/>
      <c r="AB357" s="60"/>
      <c r="AG357" s="73"/>
      <c r="AH357" s="3"/>
    </row>
    <row r="358" spans="1:34" ht="13.5" thickBot="1" x14ac:dyDescent="0.25">
      <c r="A358" s="3"/>
      <c r="B358" s="3"/>
      <c r="C358" s="3"/>
      <c r="D358" s="3"/>
      <c r="E358" s="3"/>
      <c r="F358" s="2"/>
      <c r="G358" s="60"/>
      <c r="H358" s="60"/>
      <c r="L358" s="60"/>
      <c r="M358" s="60"/>
      <c r="N358" s="60"/>
      <c r="O358" s="60"/>
      <c r="Y358" s="60"/>
      <c r="Z358" s="60"/>
      <c r="AA358" s="60"/>
      <c r="AB358" s="60"/>
      <c r="AG358" s="73"/>
      <c r="AH358" s="3"/>
    </row>
    <row r="359" spans="1:34" ht="13.5" thickBot="1" x14ac:dyDescent="0.25">
      <c r="A359" s="3"/>
      <c r="B359" s="3"/>
      <c r="C359" s="3"/>
      <c r="D359" s="3"/>
      <c r="E359" s="3"/>
      <c r="F359" s="2"/>
      <c r="G359" s="60"/>
      <c r="H359" s="60"/>
      <c r="L359" s="60"/>
      <c r="M359" s="60"/>
      <c r="N359" s="60"/>
      <c r="O359" s="60"/>
      <c r="Y359" s="60"/>
      <c r="Z359" s="60"/>
      <c r="AA359" s="60"/>
      <c r="AB359" s="60"/>
      <c r="AG359" s="73"/>
      <c r="AH359" s="3"/>
    </row>
    <row r="360" spans="1:34" ht="13.5" thickBot="1" x14ac:dyDescent="0.25">
      <c r="A360" s="3"/>
      <c r="B360" s="3"/>
      <c r="C360" s="3"/>
      <c r="D360" s="3"/>
      <c r="E360" s="3"/>
      <c r="F360" s="2"/>
      <c r="G360" s="60"/>
      <c r="H360" s="60"/>
      <c r="L360" s="60"/>
      <c r="M360" s="60"/>
      <c r="N360" s="60"/>
      <c r="O360" s="60"/>
      <c r="Y360" s="60"/>
      <c r="Z360" s="60"/>
      <c r="AA360" s="60"/>
      <c r="AB360" s="60"/>
      <c r="AG360" s="73"/>
      <c r="AH360" s="3"/>
    </row>
    <row r="361" spans="1:34" ht="13.5" thickBot="1" x14ac:dyDescent="0.25">
      <c r="A361" s="3"/>
      <c r="B361" s="3"/>
      <c r="C361" s="3"/>
      <c r="D361" s="3"/>
      <c r="E361" s="3"/>
      <c r="F361" s="2"/>
      <c r="G361" s="60"/>
      <c r="H361" s="60"/>
      <c r="L361" s="60"/>
      <c r="M361" s="60"/>
      <c r="N361" s="60"/>
      <c r="O361" s="60"/>
      <c r="Y361" s="60"/>
      <c r="Z361" s="60"/>
      <c r="AA361" s="60"/>
      <c r="AB361" s="60"/>
      <c r="AG361" s="73"/>
      <c r="AH361" s="3"/>
    </row>
    <row r="362" spans="1:34" ht="13.5" thickBot="1" x14ac:dyDescent="0.25">
      <c r="A362" s="3"/>
      <c r="B362" s="3"/>
      <c r="C362" s="3"/>
      <c r="D362" s="3"/>
      <c r="E362" s="3"/>
      <c r="F362" s="2"/>
      <c r="G362" s="60"/>
      <c r="H362" s="60"/>
      <c r="L362" s="60"/>
      <c r="M362" s="60"/>
      <c r="N362" s="60"/>
      <c r="O362" s="60"/>
      <c r="Y362" s="60"/>
      <c r="Z362" s="60"/>
      <c r="AA362" s="60"/>
      <c r="AB362" s="60"/>
      <c r="AG362" s="73"/>
      <c r="AH362" s="3"/>
    </row>
    <row r="363" spans="1:34" ht="13.5" thickBot="1" x14ac:dyDescent="0.25">
      <c r="A363" s="3"/>
      <c r="B363" s="3"/>
      <c r="C363" s="3"/>
      <c r="D363" s="3"/>
      <c r="E363" s="3"/>
      <c r="F363" s="2"/>
      <c r="G363" s="60"/>
      <c r="H363" s="60"/>
      <c r="L363" s="60"/>
      <c r="M363" s="60"/>
      <c r="N363" s="60"/>
      <c r="O363" s="60"/>
      <c r="Y363" s="60"/>
      <c r="Z363" s="60"/>
      <c r="AA363" s="60"/>
      <c r="AB363" s="60"/>
      <c r="AG363" s="73"/>
      <c r="AH363" s="3"/>
    </row>
    <row r="364" spans="1:34" ht="13.5" thickBot="1" x14ac:dyDescent="0.25">
      <c r="A364" s="3"/>
      <c r="B364" s="3"/>
      <c r="C364" s="3"/>
      <c r="D364" s="3"/>
      <c r="E364" s="3"/>
      <c r="F364" s="2"/>
      <c r="G364" s="60"/>
      <c r="H364" s="60"/>
      <c r="L364" s="60"/>
      <c r="M364" s="60"/>
      <c r="N364" s="60"/>
      <c r="O364" s="60"/>
      <c r="Y364" s="60"/>
      <c r="Z364" s="60"/>
      <c r="AA364" s="60"/>
      <c r="AB364" s="60"/>
      <c r="AG364" s="73"/>
      <c r="AH364" s="3"/>
    </row>
    <row r="365" spans="1:34" ht="13.5" thickBot="1" x14ac:dyDescent="0.25">
      <c r="A365" s="3"/>
      <c r="B365" s="3"/>
      <c r="C365" s="3"/>
      <c r="D365" s="3"/>
      <c r="E365" s="3"/>
      <c r="F365" s="2"/>
      <c r="G365" s="60"/>
      <c r="H365" s="60"/>
      <c r="L365" s="60"/>
      <c r="M365" s="60"/>
      <c r="N365" s="60"/>
      <c r="O365" s="60"/>
      <c r="Y365" s="60"/>
      <c r="Z365" s="60"/>
      <c r="AA365" s="60"/>
      <c r="AB365" s="60"/>
      <c r="AG365" s="73"/>
      <c r="AH365" s="3"/>
    </row>
    <row r="366" spans="1:34" ht="13.5" thickBot="1" x14ac:dyDescent="0.25">
      <c r="A366" s="3"/>
      <c r="B366" s="3"/>
      <c r="C366" s="3"/>
      <c r="D366" s="3"/>
      <c r="E366" s="3"/>
      <c r="F366" s="2"/>
      <c r="G366" s="60"/>
      <c r="H366" s="60"/>
      <c r="L366" s="60"/>
      <c r="M366" s="60"/>
      <c r="N366" s="60"/>
      <c r="O366" s="60"/>
      <c r="Y366" s="60"/>
      <c r="Z366" s="60"/>
      <c r="AA366" s="60"/>
      <c r="AB366" s="60"/>
      <c r="AG366" s="73"/>
      <c r="AH366" s="3"/>
    </row>
    <row r="367" spans="1:34" ht="13.5" thickBot="1" x14ac:dyDescent="0.25">
      <c r="A367" s="3"/>
      <c r="B367" s="3"/>
      <c r="C367" s="3"/>
      <c r="D367" s="3"/>
      <c r="E367" s="3"/>
      <c r="F367" s="2"/>
      <c r="G367" s="60"/>
      <c r="H367" s="60"/>
      <c r="L367" s="60"/>
      <c r="M367" s="60"/>
      <c r="N367" s="60"/>
      <c r="O367" s="60"/>
      <c r="Y367" s="60"/>
      <c r="Z367" s="60"/>
      <c r="AA367" s="60"/>
      <c r="AB367" s="60"/>
      <c r="AG367" s="73"/>
      <c r="AH367" s="3"/>
    </row>
    <row r="368" spans="1:34" ht="13.5" thickBot="1" x14ac:dyDescent="0.25">
      <c r="A368" s="3"/>
      <c r="B368" s="3"/>
      <c r="C368" s="3"/>
      <c r="D368" s="3"/>
      <c r="E368" s="3"/>
      <c r="F368" s="2"/>
      <c r="G368" s="60"/>
      <c r="H368" s="60"/>
      <c r="L368" s="60"/>
      <c r="M368" s="60"/>
      <c r="N368" s="60"/>
      <c r="O368" s="60"/>
      <c r="Y368" s="60"/>
      <c r="Z368" s="60"/>
      <c r="AA368" s="60"/>
      <c r="AB368" s="60"/>
      <c r="AG368" s="73"/>
      <c r="AH368" s="3"/>
    </row>
    <row r="369" spans="1:34" ht="13.5" thickBot="1" x14ac:dyDescent="0.25">
      <c r="A369" s="3"/>
      <c r="B369" s="3"/>
      <c r="C369" s="3"/>
      <c r="D369" s="3"/>
      <c r="E369" s="3"/>
      <c r="F369" s="2"/>
      <c r="G369" s="60"/>
      <c r="H369" s="60"/>
      <c r="L369" s="60"/>
      <c r="M369" s="60"/>
      <c r="N369" s="60"/>
      <c r="O369" s="60"/>
      <c r="Y369" s="60"/>
      <c r="Z369" s="60"/>
      <c r="AA369" s="60"/>
      <c r="AB369" s="60"/>
      <c r="AG369" s="73"/>
      <c r="AH369" s="3"/>
    </row>
    <row r="370" spans="1:34" ht="13.5" thickBot="1" x14ac:dyDescent="0.25">
      <c r="A370" s="3"/>
      <c r="B370" s="3"/>
      <c r="C370" s="3"/>
      <c r="D370" s="3"/>
      <c r="E370" s="3"/>
      <c r="F370" s="2"/>
      <c r="G370" s="60"/>
      <c r="H370" s="60"/>
      <c r="L370" s="60"/>
      <c r="M370" s="60"/>
      <c r="N370" s="60"/>
      <c r="O370" s="60"/>
      <c r="Y370" s="60"/>
      <c r="Z370" s="60"/>
      <c r="AA370" s="60"/>
      <c r="AB370" s="60"/>
      <c r="AG370" s="73"/>
      <c r="AH370" s="3"/>
    </row>
    <row r="371" spans="1:34" ht="13.5" thickBot="1" x14ac:dyDescent="0.25">
      <c r="A371" s="3"/>
      <c r="B371" s="3"/>
      <c r="C371" s="3"/>
      <c r="D371" s="3"/>
      <c r="E371" s="3"/>
      <c r="F371" s="2"/>
      <c r="G371" s="60"/>
      <c r="H371" s="60"/>
      <c r="L371" s="60"/>
      <c r="M371" s="60"/>
      <c r="N371" s="60"/>
      <c r="O371" s="60"/>
      <c r="Y371" s="60"/>
      <c r="Z371" s="60"/>
      <c r="AA371" s="60"/>
      <c r="AB371" s="60"/>
      <c r="AG371" s="73"/>
      <c r="AH371" s="3"/>
    </row>
    <row r="372" spans="1:34" ht="13.5" thickBot="1" x14ac:dyDescent="0.25">
      <c r="A372" s="3"/>
      <c r="B372" s="3"/>
      <c r="C372" s="3"/>
      <c r="D372" s="3"/>
      <c r="E372" s="3"/>
      <c r="F372" s="2"/>
      <c r="G372" s="60"/>
      <c r="H372" s="60"/>
      <c r="L372" s="60"/>
      <c r="M372" s="60"/>
      <c r="N372" s="60"/>
      <c r="O372" s="60"/>
      <c r="Y372" s="60"/>
      <c r="Z372" s="60"/>
      <c r="AA372" s="60"/>
      <c r="AB372" s="60"/>
      <c r="AG372" s="73"/>
      <c r="AH372" s="3"/>
    </row>
    <row r="373" spans="1:34" ht="13.5" thickBot="1" x14ac:dyDescent="0.25">
      <c r="A373" s="3"/>
      <c r="B373" s="3"/>
      <c r="C373" s="3"/>
      <c r="D373" s="3"/>
      <c r="E373" s="3"/>
      <c r="F373" s="2"/>
      <c r="G373" s="60"/>
      <c r="H373" s="60"/>
      <c r="L373" s="60"/>
      <c r="M373" s="60"/>
      <c r="N373" s="60"/>
      <c r="O373" s="60"/>
      <c r="Y373" s="60"/>
      <c r="Z373" s="60"/>
      <c r="AA373" s="60"/>
      <c r="AB373" s="60"/>
      <c r="AG373" s="73"/>
      <c r="AH373" s="3"/>
    </row>
    <row r="374" spans="1:34" ht="13.5" thickBot="1" x14ac:dyDescent="0.25">
      <c r="A374" s="3"/>
      <c r="B374" s="3"/>
      <c r="C374" s="3"/>
      <c r="D374" s="3"/>
      <c r="E374" s="3"/>
      <c r="F374" s="2"/>
      <c r="G374" s="60"/>
      <c r="H374" s="60"/>
      <c r="L374" s="60"/>
      <c r="M374" s="60"/>
      <c r="N374" s="60"/>
      <c r="O374" s="60"/>
      <c r="Y374" s="60"/>
      <c r="Z374" s="60"/>
      <c r="AA374" s="60"/>
      <c r="AB374" s="60"/>
      <c r="AG374" s="73"/>
      <c r="AH374" s="3"/>
    </row>
    <row r="375" spans="1:34" ht="13.5" thickBot="1" x14ac:dyDescent="0.25">
      <c r="A375" s="3"/>
      <c r="B375" s="3"/>
      <c r="C375" s="3"/>
      <c r="D375" s="3"/>
      <c r="E375" s="3"/>
      <c r="F375" s="2"/>
      <c r="G375" s="60"/>
      <c r="H375" s="60"/>
      <c r="L375" s="60"/>
      <c r="M375" s="60"/>
      <c r="N375" s="60"/>
      <c r="O375" s="60"/>
      <c r="Y375" s="60"/>
      <c r="Z375" s="60"/>
      <c r="AA375" s="60"/>
      <c r="AB375" s="60"/>
      <c r="AG375" s="73"/>
      <c r="AH375" s="3"/>
    </row>
    <row r="376" spans="1:34" ht="13.5" thickBot="1" x14ac:dyDescent="0.25">
      <c r="A376" s="3"/>
      <c r="B376" s="3"/>
      <c r="C376" s="3"/>
      <c r="D376" s="3"/>
      <c r="E376" s="3"/>
      <c r="F376" s="2"/>
      <c r="G376" s="60"/>
      <c r="H376" s="60"/>
      <c r="L376" s="60"/>
      <c r="M376" s="60"/>
      <c r="N376" s="60"/>
      <c r="O376" s="60"/>
      <c r="Y376" s="60"/>
      <c r="Z376" s="60"/>
      <c r="AA376" s="60"/>
      <c r="AB376" s="60"/>
      <c r="AG376" s="73"/>
      <c r="AH376" s="3"/>
    </row>
    <row r="377" spans="1:34" ht="13.5" thickBot="1" x14ac:dyDescent="0.25">
      <c r="A377" s="3"/>
      <c r="B377" s="3"/>
      <c r="C377" s="3"/>
      <c r="D377" s="3"/>
      <c r="E377" s="3"/>
      <c r="F377" s="2"/>
      <c r="G377" s="60"/>
      <c r="H377" s="60"/>
      <c r="L377" s="60"/>
      <c r="M377" s="60"/>
      <c r="N377" s="60"/>
      <c r="O377" s="60"/>
      <c r="Y377" s="60"/>
      <c r="Z377" s="60"/>
      <c r="AA377" s="60"/>
      <c r="AB377" s="60"/>
      <c r="AG377" s="73"/>
      <c r="AH377" s="3"/>
    </row>
    <row r="378" spans="1:34" ht="13.5" thickBot="1" x14ac:dyDescent="0.25">
      <c r="A378" s="3"/>
      <c r="B378" s="3"/>
      <c r="C378" s="3"/>
      <c r="D378" s="3"/>
      <c r="E378" s="3"/>
      <c r="F378" s="2"/>
      <c r="G378" s="60"/>
      <c r="H378" s="60"/>
      <c r="L378" s="60"/>
      <c r="M378" s="60"/>
      <c r="N378" s="60"/>
      <c r="O378" s="60"/>
      <c r="Y378" s="60"/>
      <c r="Z378" s="60"/>
      <c r="AA378" s="60"/>
      <c r="AB378" s="60"/>
      <c r="AG378" s="73"/>
      <c r="AH378" s="3"/>
    </row>
    <row r="379" spans="1:34" ht="13.5" thickBot="1" x14ac:dyDescent="0.25">
      <c r="A379" s="3"/>
      <c r="B379" s="3"/>
      <c r="C379" s="3"/>
      <c r="D379" s="3"/>
      <c r="E379" s="3"/>
      <c r="F379" s="2"/>
      <c r="G379" s="60"/>
      <c r="H379" s="60"/>
      <c r="L379" s="60"/>
      <c r="M379" s="60"/>
      <c r="N379" s="60"/>
      <c r="O379" s="60"/>
      <c r="Y379" s="60"/>
      <c r="Z379" s="60"/>
      <c r="AA379" s="60"/>
      <c r="AB379" s="60"/>
      <c r="AG379" s="73"/>
      <c r="AH379" s="3"/>
    </row>
    <row r="380" spans="1:34" ht="13.5" thickBot="1" x14ac:dyDescent="0.25">
      <c r="A380" s="3"/>
      <c r="B380" s="3"/>
      <c r="C380" s="3"/>
      <c r="D380" s="3"/>
      <c r="E380" s="3"/>
      <c r="F380" s="2"/>
      <c r="G380" s="60"/>
      <c r="H380" s="60"/>
      <c r="L380" s="60"/>
      <c r="M380" s="60"/>
      <c r="N380" s="60"/>
      <c r="O380" s="60"/>
      <c r="Y380" s="60"/>
      <c r="Z380" s="60"/>
      <c r="AA380" s="60"/>
      <c r="AB380" s="60"/>
      <c r="AG380" s="73"/>
      <c r="AH380" s="3"/>
    </row>
    <row r="381" spans="1:34" ht="13.5" thickBot="1" x14ac:dyDescent="0.25">
      <c r="A381" s="3"/>
      <c r="B381" s="3"/>
      <c r="C381" s="3"/>
      <c r="D381" s="3"/>
      <c r="E381" s="3"/>
      <c r="F381" s="2"/>
      <c r="G381" s="60"/>
      <c r="H381" s="60"/>
      <c r="L381" s="60"/>
      <c r="M381" s="60"/>
      <c r="N381" s="60"/>
      <c r="O381" s="60"/>
      <c r="Y381" s="60"/>
      <c r="Z381" s="60"/>
      <c r="AA381" s="60"/>
      <c r="AB381" s="60"/>
      <c r="AG381" s="73"/>
      <c r="AH381" s="3"/>
    </row>
    <row r="382" spans="1:34" ht="13.5" thickBot="1" x14ac:dyDescent="0.25">
      <c r="A382" s="3"/>
      <c r="B382" s="3"/>
      <c r="C382" s="3"/>
      <c r="D382" s="3"/>
      <c r="E382" s="3"/>
      <c r="F382" s="2"/>
      <c r="G382" s="60"/>
      <c r="H382" s="60"/>
      <c r="L382" s="60"/>
      <c r="M382" s="60"/>
      <c r="N382" s="60"/>
      <c r="O382" s="60"/>
      <c r="Y382" s="60"/>
      <c r="Z382" s="60"/>
      <c r="AA382" s="60"/>
      <c r="AB382" s="60"/>
      <c r="AG382" s="73"/>
      <c r="AH382" s="3"/>
    </row>
    <row r="383" spans="1:34" ht="13.5" thickBot="1" x14ac:dyDescent="0.25">
      <c r="A383" s="3"/>
      <c r="B383" s="3"/>
      <c r="C383" s="3"/>
      <c r="D383" s="3"/>
      <c r="E383" s="3"/>
      <c r="F383" s="2"/>
      <c r="G383" s="60"/>
      <c r="H383" s="60"/>
      <c r="L383" s="60"/>
      <c r="M383" s="60"/>
      <c r="N383" s="60"/>
      <c r="O383" s="60"/>
      <c r="Y383" s="60"/>
      <c r="Z383" s="60"/>
      <c r="AA383" s="60"/>
      <c r="AB383" s="60"/>
      <c r="AG383" s="73"/>
      <c r="AH383" s="3"/>
    </row>
    <row r="384" spans="1:34" ht="13.5" thickBot="1" x14ac:dyDescent="0.25">
      <c r="A384" s="3"/>
      <c r="B384" s="3"/>
      <c r="C384" s="3"/>
      <c r="D384" s="3"/>
      <c r="E384" s="3"/>
      <c r="F384" s="2"/>
      <c r="G384" s="60"/>
      <c r="H384" s="60"/>
      <c r="L384" s="60"/>
      <c r="M384" s="60"/>
      <c r="N384" s="60"/>
      <c r="O384" s="60"/>
      <c r="Y384" s="60"/>
      <c r="Z384" s="60"/>
      <c r="AA384" s="60"/>
      <c r="AB384" s="60"/>
      <c r="AG384" s="73"/>
      <c r="AH384" s="3"/>
    </row>
    <row r="385" spans="1:34" ht="13.5" thickBot="1" x14ac:dyDescent="0.25">
      <c r="A385" s="3"/>
      <c r="B385" s="3"/>
      <c r="C385" s="3"/>
      <c r="D385" s="3"/>
      <c r="E385" s="3"/>
      <c r="F385" s="2"/>
      <c r="G385" s="60"/>
      <c r="H385" s="60"/>
      <c r="L385" s="60"/>
      <c r="M385" s="60"/>
      <c r="N385" s="60"/>
      <c r="O385" s="60"/>
      <c r="Y385" s="60"/>
      <c r="Z385" s="60"/>
      <c r="AA385" s="60"/>
      <c r="AB385" s="60"/>
      <c r="AG385" s="73"/>
      <c r="AH385" s="3"/>
    </row>
    <row r="386" spans="1:34" ht="13.5" thickBot="1" x14ac:dyDescent="0.25">
      <c r="A386" s="3"/>
      <c r="B386" s="3"/>
      <c r="C386" s="3"/>
      <c r="D386" s="3"/>
      <c r="E386" s="3"/>
      <c r="F386" s="2"/>
      <c r="G386" s="60"/>
      <c r="H386" s="60"/>
      <c r="L386" s="60"/>
      <c r="M386" s="60"/>
      <c r="N386" s="60"/>
      <c r="O386" s="60"/>
      <c r="Y386" s="60"/>
      <c r="Z386" s="60"/>
      <c r="AA386" s="60"/>
      <c r="AB386" s="60"/>
      <c r="AG386" s="73"/>
      <c r="AH386" s="3"/>
    </row>
    <row r="387" spans="1:34" ht="13.5" thickBot="1" x14ac:dyDescent="0.25">
      <c r="A387" s="3"/>
      <c r="B387" s="3"/>
      <c r="C387" s="3"/>
      <c r="D387" s="3"/>
      <c r="E387" s="3"/>
      <c r="F387" s="2"/>
      <c r="G387" s="60"/>
      <c r="H387" s="60"/>
      <c r="L387" s="60"/>
      <c r="M387" s="60"/>
      <c r="N387" s="60"/>
      <c r="O387" s="60"/>
      <c r="Y387" s="60"/>
      <c r="Z387" s="60"/>
      <c r="AA387" s="60"/>
      <c r="AB387" s="60"/>
      <c r="AG387" s="73"/>
      <c r="AH387" s="3"/>
    </row>
    <row r="388" spans="1:34" ht="13.5" thickBot="1" x14ac:dyDescent="0.25">
      <c r="A388" s="3"/>
      <c r="B388" s="3"/>
      <c r="C388" s="3"/>
      <c r="D388" s="3"/>
      <c r="E388" s="3"/>
      <c r="F388" s="2"/>
      <c r="G388" s="60"/>
      <c r="H388" s="60"/>
      <c r="L388" s="60"/>
      <c r="M388" s="60"/>
      <c r="N388" s="60"/>
      <c r="O388" s="60"/>
      <c r="Y388" s="60"/>
      <c r="Z388" s="60"/>
      <c r="AA388" s="60"/>
      <c r="AB388" s="60"/>
      <c r="AG388" s="73"/>
      <c r="AH388" s="3"/>
    </row>
    <row r="389" spans="1:34" ht="13.5" thickBot="1" x14ac:dyDescent="0.25">
      <c r="A389" s="3"/>
      <c r="B389" s="3"/>
      <c r="C389" s="3"/>
      <c r="D389" s="3"/>
      <c r="E389" s="3"/>
      <c r="F389" s="2"/>
      <c r="G389" s="60"/>
      <c r="H389" s="60"/>
      <c r="L389" s="60"/>
      <c r="M389" s="60"/>
      <c r="N389" s="60"/>
      <c r="O389" s="60"/>
      <c r="Y389" s="60"/>
      <c r="Z389" s="60"/>
      <c r="AA389" s="60"/>
      <c r="AB389" s="60"/>
      <c r="AG389" s="73"/>
      <c r="AH389" s="3"/>
    </row>
    <row r="390" spans="1:34" ht="13.5" thickBot="1" x14ac:dyDescent="0.25">
      <c r="A390" s="3"/>
      <c r="B390" s="3"/>
      <c r="C390" s="3"/>
      <c r="D390" s="3"/>
      <c r="E390" s="3"/>
      <c r="F390" s="2"/>
      <c r="G390" s="60"/>
      <c r="H390" s="60"/>
      <c r="L390" s="60"/>
      <c r="M390" s="60"/>
      <c r="N390" s="60"/>
      <c r="O390" s="60"/>
      <c r="Y390" s="60"/>
      <c r="Z390" s="60"/>
      <c r="AA390" s="60"/>
      <c r="AB390" s="60"/>
      <c r="AG390" s="73"/>
      <c r="AH390" s="3"/>
    </row>
    <row r="391" spans="1:34" ht="13.5" thickBot="1" x14ac:dyDescent="0.25">
      <c r="A391" s="3"/>
      <c r="B391" s="3"/>
      <c r="C391" s="3"/>
      <c r="D391" s="3"/>
      <c r="E391" s="3"/>
      <c r="F391" s="2"/>
      <c r="G391" s="60"/>
      <c r="H391" s="60"/>
      <c r="L391" s="60"/>
      <c r="M391" s="60"/>
      <c r="N391" s="60"/>
      <c r="O391" s="60"/>
      <c r="Y391" s="60"/>
      <c r="Z391" s="60"/>
      <c r="AA391" s="60"/>
      <c r="AB391" s="60"/>
      <c r="AG391" s="73"/>
      <c r="AH391" s="3"/>
    </row>
    <row r="392" spans="1:34" ht="13.5" thickBot="1" x14ac:dyDescent="0.25">
      <c r="A392" s="3"/>
      <c r="B392" s="3"/>
      <c r="C392" s="3"/>
      <c r="D392" s="3"/>
      <c r="E392" s="3"/>
      <c r="F392" s="2"/>
      <c r="G392" s="60"/>
      <c r="H392" s="60"/>
      <c r="L392" s="60"/>
      <c r="M392" s="60"/>
      <c r="N392" s="60"/>
      <c r="O392" s="60"/>
      <c r="Y392" s="60"/>
      <c r="Z392" s="60"/>
      <c r="AA392" s="60"/>
      <c r="AB392" s="60"/>
      <c r="AG392" s="73"/>
      <c r="AH392" s="3"/>
    </row>
    <row r="393" spans="1:34" ht="13.5" thickBot="1" x14ac:dyDescent="0.25">
      <c r="A393" s="3"/>
      <c r="B393" s="3"/>
      <c r="C393" s="3"/>
      <c r="D393" s="3"/>
      <c r="E393" s="3"/>
      <c r="F393" s="2"/>
      <c r="G393" s="60"/>
      <c r="H393" s="60"/>
      <c r="L393" s="60"/>
      <c r="M393" s="60"/>
      <c r="N393" s="60"/>
      <c r="O393" s="60"/>
      <c r="Y393" s="60"/>
      <c r="Z393" s="60"/>
      <c r="AA393" s="60"/>
      <c r="AB393" s="60"/>
      <c r="AG393" s="73"/>
      <c r="AH393" s="3"/>
    </row>
    <row r="394" spans="1:34" ht="13.5" thickBot="1" x14ac:dyDescent="0.25">
      <c r="A394" s="3"/>
      <c r="B394" s="3"/>
      <c r="C394" s="3"/>
      <c r="D394" s="3"/>
      <c r="E394" s="3"/>
      <c r="F394" s="2"/>
      <c r="G394" s="60"/>
      <c r="H394" s="60"/>
      <c r="L394" s="60"/>
      <c r="M394" s="60"/>
      <c r="N394" s="60"/>
      <c r="O394" s="60"/>
      <c r="Y394" s="60"/>
      <c r="Z394" s="60"/>
      <c r="AA394" s="60"/>
      <c r="AB394" s="60"/>
      <c r="AG394" s="73"/>
      <c r="AH394" s="3"/>
    </row>
    <row r="395" spans="1:34" ht="13.5" thickBot="1" x14ac:dyDescent="0.25">
      <c r="A395" s="3"/>
      <c r="B395" s="3"/>
      <c r="C395" s="3"/>
      <c r="D395" s="3"/>
      <c r="E395" s="3"/>
      <c r="F395" s="2"/>
      <c r="G395" s="60"/>
      <c r="H395" s="60"/>
      <c r="L395" s="60"/>
      <c r="M395" s="60"/>
      <c r="N395" s="60"/>
      <c r="O395" s="60"/>
      <c r="Y395" s="60"/>
      <c r="Z395" s="60"/>
      <c r="AA395" s="60"/>
      <c r="AB395" s="60"/>
      <c r="AG395" s="73"/>
      <c r="AH395" s="3"/>
    </row>
    <row r="396" spans="1:34" ht="13.5" thickBot="1" x14ac:dyDescent="0.25">
      <c r="A396" s="3"/>
      <c r="B396" s="3"/>
      <c r="C396" s="3"/>
      <c r="D396" s="3"/>
      <c r="E396" s="3"/>
      <c r="F396" s="2"/>
      <c r="G396" s="60"/>
      <c r="H396" s="60"/>
      <c r="L396" s="60"/>
      <c r="M396" s="60"/>
      <c r="N396" s="60"/>
      <c r="O396" s="60"/>
      <c r="Y396" s="60"/>
      <c r="Z396" s="60"/>
      <c r="AA396" s="60"/>
      <c r="AB396" s="60"/>
      <c r="AG396" s="73"/>
      <c r="AH396" s="3"/>
    </row>
    <row r="397" spans="1:34" ht="13.5" thickBot="1" x14ac:dyDescent="0.25">
      <c r="A397" s="3"/>
      <c r="B397" s="3"/>
      <c r="C397" s="3"/>
      <c r="D397" s="3"/>
      <c r="E397" s="3"/>
      <c r="F397" s="2"/>
      <c r="G397" s="60"/>
      <c r="H397" s="60"/>
      <c r="L397" s="60"/>
      <c r="M397" s="60"/>
      <c r="N397" s="60"/>
      <c r="O397" s="60"/>
      <c r="Y397" s="60"/>
      <c r="Z397" s="60"/>
      <c r="AA397" s="60"/>
      <c r="AB397" s="60"/>
      <c r="AG397" s="73"/>
      <c r="AH397" s="3"/>
    </row>
    <row r="398" spans="1:34" ht="13.5" thickBot="1" x14ac:dyDescent="0.25">
      <c r="A398" s="3"/>
      <c r="B398" s="3"/>
      <c r="C398" s="3"/>
      <c r="D398" s="3"/>
      <c r="E398" s="3"/>
      <c r="F398" s="2"/>
      <c r="G398" s="60"/>
      <c r="H398" s="60"/>
      <c r="L398" s="60"/>
      <c r="M398" s="60"/>
      <c r="N398" s="60"/>
      <c r="O398" s="60"/>
      <c r="Y398" s="60"/>
      <c r="Z398" s="60"/>
      <c r="AA398" s="60"/>
      <c r="AB398" s="60"/>
      <c r="AG398" s="73"/>
      <c r="AH398" s="3"/>
    </row>
    <row r="399" spans="1:34" ht="13.5" thickBot="1" x14ac:dyDescent="0.25">
      <c r="A399" s="3"/>
      <c r="B399" s="3"/>
      <c r="C399" s="3"/>
      <c r="D399" s="3"/>
      <c r="E399" s="3"/>
      <c r="F399" s="2"/>
      <c r="G399" s="60"/>
      <c r="H399" s="60"/>
      <c r="L399" s="60"/>
      <c r="M399" s="60"/>
      <c r="N399" s="60"/>
      <c r="O399" s="60"/>
      <c r="Y399" s="60"/>
      <c r="Z399" s="60"/>
      <c r="AA399" s="60"/>
      <c r="AB399" s="60"/>
      <c r="AG399" s="73"/>
      <c r="AH399" s="3"/>
    </row>
    <row r="400" spans="1:34" ht="13.5" thickBot="1" x14ac:dyDescent="0.25">
      <c r="A400" s="3"/>
      <c r="B400" s="3"/>
      <c r="C400" s="3"/>
      <c r="D400" s="3"/>
      <c r="E400" s="3"/>
      <c r="F400" s="2"/>
      <c r="G400" s="60"/>
      <c r="H400" s="60"/>
      <c r="L400" s="60"/>
      <c r="M400" s="60"/>
      <c r="N400" s="60"/>
      <c r="O400" s="60"/>
      <c r="Y400" s="60"/>
      <c r="Z400" s="60"/>
      <c r="AA400" s="60"/>
      <c r="AB400" s="60"/>
      <c r="AG400" s="73"/>
      <c r="AH400" s="3"/>
    </row>
    <row r="401" spans="1:34" ht="13.5" thickBot="1" x14ac:dyDescent="0.25">
      <c r="A401" s="3"/>
      <c r="B401" s="3"/>
      <c r="C401" s="3"/>
      <c r="D401" s="3"/>
      <c r="E401" s="3"/>
      <c r="F401" s="2"/>
      <c r="G401" s="60"/>
      <c r="H401" s="60"/>
      <c r="L401" s="60"/>
      <c r="M401" s="60"/>
      <c r="N401" s="60"/>
      <c r="O401" s="60"/>
      <c r="Y401" s="60"/>
      <c r="Z401" s="60"/>
      <c r="AA401" s="60"/>
      <c r="AB401" s="60"/>
      <c r="AG401" s="73"/>
      <c r="AH401" s="3"/>
    </row>
    <row r="402" spans="1:34" ht="13.5" thickBot="1" x14ac:dyDescent="0.25">
      <c r="A402" s="3"/>
      <c r="B402" s="3"/>
      <c r="C402" s="3"/>
      <c r="D402" s="3"/>
      <c r="E402" s="3"/>
      <c r="F402" s="2"/>
      <c r="G402" s="60"/>
      <c r="H402" s="60"/>
      <c r="L402" s="60"/>
      <c r="M402" s="60"/>
      <c r="N402" s="60"/>
      <c r="O402" s="60"/>
      <c r="Y402" s="60"/>
      <c r="Z402" s="60"/>
      <c r="AA402" s="60"/>
      <c r="AB402" s="60"/>
      <c r="AG402" s="73"/>
      <c r="AH402" s="3"/>
    </row>
    <row r="403" spans="1:34" ht="13.5" thickBot="1" x14ac:dyDescent="0.25">
      <c r="A403" s="3"/>
      <c r="B403" s="3"/>
      <c r="C403" s="3"/>
      <c r="D403" s="3"/>
      <c r="E403" s="3"/>
      <c r="F403" s="2"/>
      <c r="G403" s="60"/>
      <c r="H403" s="60"/>
      <c r="L403" s="60"/>
      <c r="M403" s="60"/>
      <c r="N403" s="60"/>
      <c r="O403" s="60"/>
      <c r="Y403" s="60"/>
      <c r="Z403" s="60"/>
      <c r="AA403" s="60"/>
      <c r="AB403" s="60"/>
      <c r="AG403" s="73"/>
      <c r="AH403" s="3"/>
    </row>
    <row r="404" spans="1:34" ht="13.5" thickBot="1" x14ac:dyDescent="0.25">
      <c r="A404" s="3"/>
      <c r="B404" s="3"/>
      <c r="C404" s="3"/>
      <c r="D404" s="3"/>
      <c r="E404" s="3"/>
      <c r="F404" s="2"/>
      <c r="G404" s="60"/>
      <c r="H404" s="60"/>
      <c r="L404" s="60"/>
      <c r="M404" s="60"/>
      <c r="N404" s="60"/>
      <c r="O404" s="60"/>
      <c r="Y404" s="60"/>
      <c r="Z404" s="60"/>
      <c r="AA404" s="60"/>
      <c r="AB404" s="60"/>
      <c r="AG404" s="73"/>
      <c r="AH404" s="3"/>
    </row>
    <row r="405" spans="1:34" ht="13.5" thickBot="1" x14ac:dyDescent="0.25">
      <c r="A405" s="3"/>
      <c r="B405" s="3"/>
      <c r="C405" s="3"/>
      <c r="D405" s="3"/>
      <c r="E405" s="3"/>
      <c r="F405" s="2"/>
      <c r="G405" s="60"/>
      <c r="H405" s="60"/>
      <c r="L405" s="60"/>
      <c r="M405" s="60"/>
      <c r="N405" s="60"/>
      <c r="O405" s="60"/>
      <c r="Y405" s="60"/>
      <c r="Z405" s="60"/>
      <c r="AA405" s="60"/>
      <c r="AB405" s="60"/>
      <c r="AG405" s="73"/>
      <c r="AH405" s="3"/>
    </row>
    <row r="406" spans="1:34" ht="13.5" thickBot="1" x14ac:dyDescent="0.25">
      <c r="A406" s="3"/>
      <c r="B406" s="3"/>
      <c r="C406" s="3"/>
      <c r="D406" s="3"/>
      <c r="E406" s="3"/>
      <c r="F406" s="2"/>
      <c r="G406" s="60"/>
      <c r="H406" s="60"/>
      <c r="L406" s="60"/>
      <c r="M406" s="60"/>
      <c r="N406" s="60"/>
      <c r="O406" s="60"/>
      <c r="Y406" s="60"/>
      <c r="Z406" s="60"/>
      <c r="AA406" s="60"/>
      <c r="AB406" s="60"/>
      <c r="AG406" s="73"/>
      <c r="AH406" s="3"/>
    </row>
    <row r="407" spans="1:34" ht="13.5" thickBot="1" x14ac:dyDescent="0.25">
      <c r="A407" s="3"/>
      <c r="B407" s="3"/>
      <c r="C407" s="3"/>
      <c r="D407" s="3"/>
      <c r="E407" s="3"/>
      <c r="F407" s="2"/>
      <c r="G407" s="60"/>
      <c r="H407" s="60"/>
      <c r="L407" s="60"/>
      <c r="M407" s="60"/>
      <c r="N407" s="60"/>
      <c r="O407" s="60"/>
      <c r="Y407" s="60"/>
      <c r="Z407" s="60"/>
      <c r="AA407" s="60"/>
      <c r="AB407" s="60"/>
      <c r="AG407" s="73"/>
      <c r="AH407" s="3"/>
    </row>
    <row r="408" spans="1:34" ht="13.5" thickBot="1" x14ac:dyDescent="0.25">
      <c r="A408" s="3"/>
      <c r="B408" s="3"/>
      <c r="C408" s="3"/>
      <c r="D408" s="3"/>
      <c r="E408" s="3"/>
      <c r="F408" s="2"/>
      <c r="G408" s="60"/>
      <c r="H408" s="60"/>
      <c r="L408" s="60"/>
      <c r="M408" s="60"/>
      <c r="N408" s="60"/>
      <c r="O408" s="60"/>
      <c r="Y408" s="60"/>
      <c r="Z408" s="60"/>
      <c r="AA408" s="60"/>
      <c r="AB408" s="60"/>
      <c r="AG408" s="73"/>
      <c r="AH408" s="3"/>
    </row>
    <row r="409" spans="1:34" ht="13.5" thickBot="1" x14ac:dyDescent="0.25">
      <c r="A409" s="3"/>
      <c r="B409" s="3"/>
      <c r="C409" s="3"/>
      <c r="D409" s="3"/>
      <c r="E409" s="3"/>
      <c r="F409" s="2"/>
      <c r="G409" s="60"/>
      <c r="H409" s="60"/>
      <c r="L409" s="60"/>
      <c r="M409" s="60"/>
      <c r="N409" s="60"/>
      <c r="O409" s="60"/>
      <c r="Y409" s="60"/>
      <c r="Z409" s="60"/>
      <c r="AA409" s="60"/>
      <c r="AB409" s="60"/>
      <c r="AG409" s="73"/>
      <c r="AH409" s="3"/>
    </row>
    <row r="410" spans="1:34" ht="13.5" thickBot="1" x14ac:dyDescent="0.25">
      <c r="A410" s="3"/>
      <c r="B410" s="3"/>
      <c r="C410" s="3"/>
      <c r="D410" s="3"/>
      <c r="E410" s="3"/>
      <c r="F410" s="2"/>
      <c r="G410" s="60"/>
      <c r="H410" s="60"/>
      <c r="L410" s="60"/>
      <c r="M410" s="60"/>
      <c r="N410" s="60"/>
      <c r="O410" s="60"/>
      <c r="Y410" s="60"/>
      <c r="Z410" s="60"/>
      <c r="AA410" s="60"/>
      <c r="AB410" s="60"/>
      <c r="AG410" s="73"/>
      <c r="AH410" s="3"/>
    </row>
    <row r="411" spans="1:34" ht="13.5" thickBot="1" x14ac:dyDescent="0.25">
      <c r="A411" s="3"/>
      <c r="B411" s="3"/>
      <c r="C411" s="3"/>
      <c r="D411" s="3"/>
      <c r="E411" s="3"/>
      <c r="F411" s="2"/>
      <c r="G411" s="60"/>
      <c r="H411" s="60"/>
      <c r="L411" s="60"/>
      <c r="M411" s="60"/>
      <c r="N411" s="60"/>
      <c r="O411" s="60"/>
      <c r="Y411" s="60"/>
      <c r="Z411" s="60"/>
      <c r="AA411" s="60"/>
      <c r="AB411" s="60"/>
      <c r="AG411" s="73"/>
      <c r="AH411" s="3"/>
    </row>
    <row r="412" spans="1:34" ht="13.5" thickBot="1" x14ac:dyDescent="0.25">
      <c r="A412" s="3"/>
      <c r="B412" s="3"/>
      <c r="C412" s="3"/>
      <c r="D412" s="3"/>
      <c r="E412" s="3"/>
      <c r="F412" s="2"/>
      <c r="G412" s="60"/>
      <c r="H412" s="60"/>
      <c r="L412" s="60"/>
      <c r="M412" s="60"/>
      <c r="N412" s="60"/>
      <c r="O412" s="60"/>
      <c r="Y412" s="60"/>
      <c r="Z412" s="60"/>
      <c r="AA412" s="60"/>
      <c r="AB412" s="60"/>
      <c r="AG412" s="73"/>
      <c r="AH412" s="3"/>
    </row>
    <row r="413" spans="1:34" ht="13.5" thickBot="1" x14ac:dyDescent="0.25">
      <c r="A413" s="3"/>
      <c r="B413" s="3"/>
      <c r="C413" s="3"/>
      <c r="D413" s="3"/>
      <c r="E413" s="3"/>
      <c r="F413" s="2"/>
      <c r="G413" s="60"/>
      <c r="H413" s="60"/>
      <c r="L413" s="60"/>
      <c r="M413" s="60"/>
      <c r="N413" s="60"/>
      <c r="O413" s="60"/>
      <c r="Y413" s="60"/>
      <c r="Z413" s="60"/>
      <c r="AA413" s="60"/>
      <c r="AB413" s="60"/>
      <c r="AG413" s="73"/>
      <c r="AH413" s="3"/>
    </row>
    <row r="414" spans="1:34" ht="13.5" thickBot="1" x14ac:dyDescent="0.25">
      <c r="A414" s="3"/>
      <c r="B414" s="3"/>
      <c r="C414" s="3"/>
      <c r="D414" s="3"/>
      <c r="E414" s="3"/>
      <c r="F414" s="2"/>
      <c r="G414" s="60"/>
      <c r="H414" s="60"/>
      <c r="L414" s="60"/>
      <c r="M414" s="60"/>
      <c r="N414" s="60"/>
      <c r="O414" s="60"/>
      <c r="Y414" s="60"/>
      <c r="Z414" s="60"/>
      <c r="AA414" s="60"/>
      <c r="AB414" s="60"/>
      <c r="AG414" s="73"/>
      <c r="AH414" s="3"/>
    </row>
    <row r="415" spans="1:34" ht="13.5" thickBot="1" x14ac:dyDescent="0.25">
      <c r="A415" s="3"/>
      <c r="B415" s="3"/>
      <c r="C415" s="3"/>
      <c r="D415" s="3"/>
      <c r="E415" s="3"/>
      <c r="F415" s="2"/>
      <c r="G415" s="60"/>
      <c r="H415" s="60"/>
      <c r="L415" s="60"/>
      <c r="M415" s="60"/>
      <c r="N415" s="60"/>
      <c r="O415" s="60"/>
      <c r="Y415" s="60"/>
      <c r="Z415" s="60"/>
      <c r="AA415" s="60"/>
      <c r="AB415" s="60"/>
      <c r="AG415" s="73"/>
      <c r="AH415" s="3"/>
    </row>
    <row r="416" spans="1:34" ht="13.5" thickBot="1" x14ac:dyDescent="0.25">
      <c r="A416" s="3"/>
      <c r="B416" s="3"/>
      <c r="C416" s="3"/>
      <c r="D416" s="3"/>
      <c r="E416" s="3"/>
      <c r="F416" s="2"/>
      <c r="G416" s="60"/>
      <c r="H416" s="60"/>
      <c r="L416" s="60"/>
      <c r="M416" s="60"/>
      <c r="N416" s="60"/>
      <c r="O416" s="60"/>
      <c r="Y416" s="60"/>
      <c r="Z416" s="60"/>
      <c r="AA416" s="60"/>
      <c r="AB416" s="60"/>
      <c r="AG416" s="73"/>
      <c r="AH416" s="3"/>
    </row>
    <row r="417" spans="1:34" ht="13.5" thickBot="1" x14ac:dyDescent="0.25">
      <c r="A417" s="3"/>
      <c r="B417" s="3"/>
      <c r="C417" s="3"/>
      <c r="D417" s="3"/>
      <c r="E417" s="3"/>
      <c r="F417" s="2"/>
      <c r="G417" s="60"/>
      <c r="H417" s="60"/>
      <c r="L417" s="60"/>
      <c r="M417" s="60"/>
      <c r="N417" s="60"/>
      <c r="O417" s="60"/>
      <c r="Y417" s="60"/>
      <c r="Z417" s="60"/>
      <c r="AA417" s="60"/>
      <c r="AB417" s="60"/>
      <c r="AG417" s="73"/>
      <c r="AH417" s="3"/>
    </row>
    <row r="418" spans="1:34" ht="13.5" thickBot="1" x14ac:dyDescent="0.25">
      <c r="A418" s="3"/>
      <c r="B418" s="3"/>
      <c r="C418" s="3"/>
      <c r="D418" s="3"/>
      <c r="E418" s="3"/>
      <c r="F418" s="2"/>
      <c r="G418" s="60"/>
      <c r="H418" s="60"/>
      <c r="L418" s="60"/>
      <c r="M418" s="60"/>
      <c r="N418" s="60"/>
      <c r="O418" s="60"/>
      <c r="Y418" s="60"/>
      <c r="Z418" s="60"/>
      <c r="AA418" s="60"/>
      <c r="AB418" s="60"/>
      <c r="AG418" s="73"/>
      <c r="AH418" s="3"/>
    </row>
    <row r="419" spans="1:34" ht="13.5" thickBot="1" x14ac:dyDescent="0.25">
      <c r="A419" s="3"/>
      <c r="B419" s="3"/>
      <c r="C419" s="3"/>
      <c r="D419" s="3"/>
      <c r="E419" s="3"/>
      <c r="F419" s="2"/>
      <c r="G419" s="60"/>
      <c r="H419" s="60"/>
      <c r="L419" s="60"/>
      <c r="M419" s="60"/>
      <c r="N419" s="60"/>
      <c r="O419" s="60"/>
      <c r="Y419" s="60"/>
      <c r="Z419" s="60"/>
      <c r="AA419" s="60"/>
      <c r="AB419" s="60"/>
      <c r="AG419" s="73"/>
      <c r="AH419" s="3"/>
    </row>
    <row r="420" spans="1:34" ht="13.5" thickBot="1" x14ac:dyDescent="0.25">
      <c r="A420" s="3"/>
      <c r="B420" s="3"/>
      <c r="C420" s="3"/>
      <c r="D420" s="3"/>
      <c r="E420" s="3"/>
      <c r="F420" s="2"/>
      <c r="G420" s="60"/>
      <c r="H420" s="60"/>
      <c r="L420" s="60"/>
      <c r="M420" s="60"/>
      <c r="N420" s="60"/>
      <c r="O420" s="60"/>
      <c r="Y420" s="60"/>
      <c r="Z420" s="60"/>
      <c r="AA420" s="60"/>
      <c r="AB420" s="60"/>
      <c r="AG420" s="73"/>
      <c r="AH420" s="3"/>
    </row>
    <row r="421" spans="1:34" ht="13.5" thickBot="1" x14ac:dyDescent="0.25">
      <c r="A421" s="3"/>
      <c r="B421" s="3"/>
      <c r="C421" s="3"/>
      <c r="D421" s="3"/>
      <c r="E421" s="3"/>
      <c r="F421" s="2"/>
      <c r="G421" s="60"/>
      <c r="H421" s="60"/>
      <c r="L421" s="60"/>
      <c r="M421" s="60"/>
      <c r="N421" s="60"/>
      <c r="O421" s="60"/>
      <c r="Y421" s="60"/>
      <c r="Z421" s="60"/>
      <c r="AA421" s="60"/>
      <c r="AB421" s="60"/>
      <c r="AG421" s="73"/>
      <c r="AH421" s="3"/>
    </row>
    <row r="422" spans="1:34" ht="13.5" thickBot="1" x14ac:dyDescent="0.25">
      <c r="A422" s="3"/>
      <c r="B422" s="3"/>
      <c r="C422" s="3"/>
      <c r="D422" s="3"/>
      <c r="E422" s="3"/>
      <c r="F422" s="2"/>
      <c r="G422" s="60"/>
      <c r="H422" s="60"/>
      <c r="L422" s="60"/>
      <c r="M422" s="60"/>
      <c r="N422" s="60"/>
      <c r="O422" s="60"/>
      <c r="Y422" s="60"/>
      <c r="Z422" s="60"/>
      <c r="AA422" s="60"/>
      <c r="AB422" s="60"/>
      <c r="AG422" s="73"/>
      <c r="AH422" s="3"/>
    </row>
    <row r="423" spans="1:34" ht="13.5" thickBot="1" x14ac:dyDescent="0.25">
      <c r="A423" s="3"/>
      <c r="B423" s="3"/>
      <c r="C423" s="3"/>
      <c r="D423" s="3"/>
      <c r="E423" s="3"/>
      <c r="F423" s="2"/>
      <c r="G423" s="60"/>
      <c r="H423" s="60"/>
      <c r="L423" s="60"/>
      <c r="M423" s="60"/>
      <c r="N423" s="60"/>
      <c r="O423" s="60"/>
      <c r="Y423" s="60"/>
      <c r="Z423" s="60"/>
      <c r="AA423" s="60"/>
      <c r="AB423" s="60"/>
      <c r="AG423" s="73"/>
      <c r="AH423" s="3"/>
    </row>
    <row r="424" spans="1:34" ht="13.5" thickBot="1" x14ac:dyDescent="0.25">
      <c r="A424" s="3"/>
      <c r="B424" s="3"/>
      <c r="C424" s="3"/>
      <c r="D424" s="3"/>
      <c r="E424" s="3"/>
      <c r="F424" s="2"/>
      <c r="G424" s="60"/>
      <c r="H424" s="60"/>
      <c r="L424" s="60"/>
      <c r="M424" s="60"/>
      <c r="N424" s="60"/>
      <c r="O424" s="60"/>
      <c r="Y424" s="60"/>
      <c r="Z424" s="60"/>
      <c r="AA424" s="60"/>
      <c r="AB424" s="60"/>
      <c r="AG424" s="73"/>
      <c r="AH424" s="3"/>
    </row>
    <row r="425" spans="1:34" ht="13.5" thickBot="1" x14ac:dyDescent="0.25">
      <c r="A425" s="3"/>
      <c r="B425" s="3"/>
      <c r="C425" s="3"/>
      <c r="D425" s="3"/>
      <c r="E425" s="3"/>
      <c r="F425" s="2"/>
      <c r="G425" s="60"/>
      <c r="H425" s="60"/>
      <c r="L425" s="60"/>
      <c r="M425" s="60"/>
      <c r="N425" s="60"/>
      <c r="O425" s="60"/>
      <c r="Y425" s="60"/>
      <c r="Z425" s="60"/>
      <c r="AA425" s="60"/>
      <c r="AB425" s="60"/>
      <c r="AG425" s="73"/>
      <c r="AH425" s="3"/>
    </row>
    <row r="426" spans="1:34" ht="13.5" thickBot="1" x14ac:dyDescent="0.25">
      <c r="A426" s="3"/>
      <c r="B426" s="3"/>
      <c r="C426" s="3"/>
      <c r="D426" s="3"/>
      <c r="E426" s="3"/>
      <c r="F426" s="2"/>
      <c r="G426" s="60"/>
      <c r="H426" s="60"/>
      <c r="L426" s="60"/>
      <c r="M426" s="60"/>
      <c r="N426" s="60"/>
      <c r="O426" s="60"/>
      <c r="Y426" s="60"/>
      <c r="Z426" s="60"/>
      <c r="AA426" s="60"/>
      <c r="AB426" s="60"/>
      <c r="AG426" s="73"/>
      <c r="AH426" s="3"/>
    </row>
    <row r="427" spans="1:34" ht="13.5" thickBot="1" x14ac:dyDescent="0.25">
      <c r="A427" s="3"/>
      <c r="B427" s="3"/>
      <c r="C427" s="3"/>
      <c r="D427" s="3"/>
      <c r="E427" s="3"/>
      <c r="F427" s="2"/>
      <c r="G427" s="60"/>
      <c r="H427" s="60"/>
      <c r="L427" s="60"/>
      <c r="M427" s="60"/>
      <c r="N427" s="60"/>
      <c r="O427" s="60"/>
      <c r="Y427" s="60"/>
      <c r="Z427" s="60"/>
      <c r="AA427" s="60"/>
      <c r="AB427" s="60"/>
      <c r="AG427" s="73"/>
      <c r="AH427" s="3"/>
    </row>
    <row r="428" spans="1:34" ht="13.5" thickBot="1" x14ac:dyDescent="0.25">
      <c r="A428" s="3"/>
      <c r="B428" s="3"/>
      <c r="C428" s="3"/>
      <c r="D428" s="3"/>
      <c r="E428" s="3"/>
      <c r="F428" s="2"/>
      <c r="G428" s="60"/>
      <c r="H428" s="60"/>
      <c r="L428" s="60"/>
      <c r="M428" s="60"/>
      <c r="N428" s="60"/>
      <c r="O428" s="60"/>
      <c r="Y428" s="60"/>
      <c r="Z428" s="60"/>
      <c r="AA428" s="60"/>
      <c r="AB428" s="60"/>
      <c r="AG428" s="73"/>
      <c r="AH428" s="3"/>
    </row>
    <row r="429" spans="1:34" ht="13.5" thickBot="1" x14ac:dyDescent="0.25">
      <c r="A429" s="3"/>
      <c r="B429" s="3"/>
      <c r="C429" s="3"/>
      <c r="D429" s="3"/>
      <c r="E429" s="3"/>
      <c r="F429" s="2"/>
      <c r="G429" s="60"/>
      <c r="H429" s="60"/>
      <c r="L429" s="60"/>
      <c r="M429" s="60"/>
      <c r="N429" s="60"/>
      <c r="O429" s="60"/>
      <c r="Y429" s="60"/>
      <c r="Z429" s="60"/>
      <c r="AA429" s="60"/>
      <c r="AB429" s="60"/>
      <c r="AG429" s="73"/>
      <c r="AH429" s="3"/>
    </row>
    <row r="430" spans="1:34" ht="13.5" thickBot="1" x14ac:dyDescent="0.25">
      <c r="A430" s="3"/>
      <c r="B430" s="3"/>
      <c r="C430" s="3"/>
      <c r="D430" s="3"/>
      <c r="E430" s="3"/>
      <c r="F430" s="2"/>
      <c r="G430" s="60"/>
      <c r="H430" s="60"/>
      <c r="L430" s="60"/>
      <c r="M430" s="60"/>
      <c r="N430" s="60"/>
      <c r="O430" s="60"/>
      <c r="Y430" s="60"/>
      <c r="Z430" s="60"/>
      <c r="AA430" s="60"/>
      <c r="AB430" s="60"/>
      <c r="AG430" s="73"/>
      <c r="AH430" s="3"/>
    </row>
    <row r="431" spans="1:34" ht="13.5" thickBot="1" x14ac:dyDescent="0.25">
      <c r="A431" s="3"/>
      <c r="B431" s="3"/>
      <c r="C431" s="3"/>
      <c r="D431" s="3"/>
      <c r="E431" s="3"/>
      <c r="F431" s="2"/>
      <c r="G431" s="60"/>
      <c r="H431" s="60"/>
      <c r="L431" s="60"/>
      <c r="M431" s="60"/>
      <c r="N431" s="60"/>
      <c r="O431" s="60"/>
      <c r="Y431" s="60"/>
      <c r="Z431" s="60"/>
      <c r="AA431" s="60"/>
      <c r="AB431" s="60"/>
      <c r="AG431" s="73"/>
      <c r="AH431" s="3"/>
    </row>
    <row r="432" spans="1:34" ht="13.5" thickBot="1" x14ac:dyDescent="0.25">
      <c r="A432" s="3"/>
      <c r="B432" s="3"/>
      <c r="C432" s="3"/>
      <c r="D432" s="3"/>
      <c r="E432" s="3"/>
      <c r="F432" s="2"/>
      <c r="G432" s="60"/>
      <c r="H432" s="60"/>
      <c r="L432" s="60"/>
      <c r="M432" s="60"/>
      <c r="N432" s="60"/>
      <c r="O432" s="60"/>
      <c r="Y432" s="60"/>
      <c r="Z432" s="60"/>
      <c r="AA432" s="60"/>
      <c r="AB432" s="60"/>
      <c r="AG432" s="73"/>
      <c r="AH432" s="3"/>
    </row>
    <row r="433" spans="1:34" ht="13.5" thickBot="1" x14ac:dyDescent="0.25">
      <c r="A433" s="3"/>
      <c r="B433" s="3"/>
      <c r="C433" s="3"/>
      <c r="D433" s="3"/>
      <c r="E433" s="3"/>
      <c r="F433" s="2"/>
      <c r="G433" s="60"/>
      <c r="H433" s="60"/>
      <c r="L433" s="60"/>
      <c r="M433" s="60"/>
      <c r="N433" s="60"/>
      <c r="O433" s="60"/>
      <c r="Y433" s="60"/>
      <c r="Z433" s="60"/>
      <c r="AA433" s="60"/>
      <c r="AB433" s="60"/>
      <c r="AG433" s="73"/>
      <c r="AH433" s="3"/>
    </row>
    <row r="434" spans="1:34" ht="13.5" thickBot="1" x14ac:dyDescent="0.25">
      <c r="A434" s="3"/>
      <c r="B434" s="3"/>
      <c r="C434" s="3"/>
      <c r="D434" s="3"/>
      <c r="E434" s="3"/>
      <c r="F434" s="2"/>
      <c r="G434" s="60"/>
      <c r="H434" s="60"/>
      <c r="L434" s="60"/>
      <c r="M434" s="60"/>
      <c r="N434" s="60"/>
      <c r="O434" s="60"/>
      <c r="Y434" s="60"/>
      <c r="Z434" s="60"/>
      <c r="AA434" s="60"/>
      <c r="AB434" s="60"/>
      <c r="AG434" s="73"/>
      <c r="AH434" s="3"/>
    </row>
    <row r="435" spans="1:34" ht="13.5" thickBot="1" x14ac:dyDescent="0.25">
      <c r="A435" s="3"/>
      <c r="B435" s="3"/>
      <c r="C435" s="3"/>
      <c r="D435" s="3"/>
      <c r="E435" s="3"/>
      <c r="F435" s="2"/>
      <c r="G435" s="60"/>
      <c r="H435" s="60"/>
      <c r="L435" s="60"/>
      <c r="M435" s="60"/>
      <c r="N435" s="60"/>
      <c r="O435" s="60"/>
      <c r="Y435" s="60"/>
      <c r="Z435" s="60"/>
      <c r="AA435" s="60"/>
      <c r="AB435" s="60"/>
      <c r="AG435" s="73"/>
      <c r="AH435" s="3"/>
    </row>
    <row r="436" spans="1:34" ht="13.5" thickBot="1" x14ac:dyDescent="0.25">
      <c r="A436" s="3"/>
      <c r="B436" s="3"/>
      <c r="C436" s="3"/>
      <c r="D436" s="3"/>
      <c r="E436" s="3"/>
      <c r="F436" s="2"/>
      <c r="G436" s="60"/>
      <c r="H436" s="60"/>
      <c r="L436" s="60"/>
      <c r="M436" s="60"/>
      <c r="N436" s="60"/>
      <c r="O436" s="60"/>
      <c r="Y436" s="60"/>
      <c r="Z436" s="60"/>
      <c r="AA436" s="60"/>
      <c r="AB436" s="60"/>
      <c r="AG436" s="73"/>
      <c r="AH436" s="3"/>
    </row>
    <row r="437" spans="1:34" ht="13.5" thickBot="1" x14ac:dyDescent="0.25">
      <c r="A437" s="3"/>
      <c r="B437" s="3"/>
      <c r="C437" s="3"/>
      <c r="D437" s="3"/>
      <c r="E437" s="3"/>
      <c r="F437" s="2"/>
      <c r="G437" s="60"/>
      <c r="H437" s="60"/>
      <c r="L437" s="60"/>
      <c r="M437" s="60"/>
      <c r="N437" s="60"/>
      <c r="O437" s="60"/>
      <c r="Y437" s="60"/>
      <c r="Z437" s="60"/>
      <c r="AA437" s="60"/>
      <c r="AB437" s="60"/>
      <c r="AG437" s="73"/>
      <c r="AH437" s="3"/>
    </row>
    <row r="438" spans="1:34" ht="13.5" thickBot="1" x14ac:dyDescent="0.25">
      <c r="A438" s="3"/>
      <c r="B438" s="3"/>
      <c r="C438" s="3"/>
      <c r="D438" s="3"/>
      <c r="E438" s="3"/>
      <c r="F438" s="2"/>
      <c r="G438" s="60"/>
      <c r="H438" s="60"/>
      <c r="L438" s="60"/>
      <c r="M438" s="60"/>
      <c r="N438" s="60"/>
      <c r="O438" s="60"/>
      <c r="Y438" s="60"/>
      <c r="Z438" s="60"/>
      <c r="AA438" s="60"/>
      <c r="AB438" s="60"/>
      <c r="AG438" s="73"/>
      <c r="AH438" s="3"/>
    </row>
    <row r="439" spans="1:34" ht="13.5" thickBot="1" x14ac:dyDescent="0.25">
      <c r="A439" s="3"/>
      <c r="B439" s="3"/>
      <c r="C439" s="3"/>
      <c r="D439" s="3"/>
      <c r="E439" s="3"/>
      <c r="F439" s="2"/>
      <c r="G439" s="60"/>
      <c r="H439" s="60"/>
      <c r="L439" s="60"/>
      <c r="M439" s="60"/>
      <c r="N439" s="60"/>
      <c r="O439" s="60"/>
      <c r="Y439" s="60"/>
      <c r="Z439" s="60"/>
      <c r="AA439" s="60"/>
      <c r="AB439" s="60"/>
      <c r="AG439" s="73"/>
      <c r="AH439" s="3"/>
    </row>
    <row r="440" spans="1:34" ht="13.5" thickBot="1" x14ac:dyDescent="0.25">
      <c r="A440" s="3"/>
      <c r="B440" s="3"/>
      <c r="C440" s="3"/>
      <c r="D440" s="3"/>
      <c r="E440" s="3"/>
      <c r="F440" s="2"/>
      <c r="G440" s="60"/>
      <c r="H440" s="60"/>
      <c r="L440" s="60"/>
      <c r="M440" s="60"/>
      <c r="N440" s="60"/>
      <c r="O440" s="60"/>
      <c r="Y440" s="60"/>
      <c r="Z440" s="60"/>
      <c r="AA440" s="60"/>
      <c r="AB440" s="60"/>
      <c r="AG440" s="73"/>
      <c r="AH440" s="3"/>
    </row>
    <row r="441" spans="1:34" ht="13.5" thickBot="1" x14ac:dyDescent="0.25">
      <c r="A441" s="3"/>
      <c r="B441" s="3"/>
      <c r="C441" s="3"/>
      <c r="D441" s="3"/>
      <c r="E441" s="3"/>
      <c r="F441" s="2"/>
      <c r="G441" s="60"/>
      <c r="H441" s="60"/>
      <c r="L441" s="60"/>
      <c r="M441" s="60"/>
      <c r="N441" s="60"/>
      <c r="O441" s="60"/>
      <c r="Y441" s="60"/>
      <c r="Z441" s="60"/>
      <c r="AA441" s="60"/>
      <c r="AB441" s="60"/>
      <c r="AG441" s="73"/>
      <c r="AH441" s="3"/>
    </row>
    <row r="442" spans="1:34" ht="13.5" thickBot="1" x14ac:dyDescent="0.25">
      <c r="A442" s="3"/>
      <c r="B442" s="3"/>
      <c r="C442" s="3"/>
      <c r="D442" s="3"/>
      <c r="E442" s="3"/>
      <c r="F442" s="2"/>
      <c r="G442" s="60"/>
      <c r="H442" s="60"/>
      <c r="L442" s="60"/>
      <c r="M442" s="60"/>
      <c r="N442" s="60"/>
      <c r="O442" s="60"/>
      <c r="Y442" s="60"/>
      <c r="Z442" s="60"/>
      <c r="AA442" s="60"/>
      <c r="AB442" s="60"/>
      <c r="AG442" s="73"/>
      <c r="AH442" s="3"/>
    </row>
    <row r="443" spans="1:34" ht="13.5" thickBot="1" x14ac:dyDescent="0.25">
      <c r="A443" s="3"/>
      <c r="B443" s="3"/>
      <c r="C443" s="3"/>
      <c r="D443" s="3"/>
      <c r="E443" s="3"/>
      <c r="F443" s="2"/>
      <c r="G443" s="60"/>
      <c r="H443" s="60"/>
      <c r="L443" s="60"/>
      <c r="M443" s="60"/>
      <c r="N443" s="60"/>
      <c r="O443" s="60"/>
      <c r="Y443" s="60"/>
      <c r="Z443" s="60"/>
      <c r="AA443" s="60"/>
      <c r="AB443" s="60"/>
      <c r="AG443" s="73"/>
      <c r="AH443" s="3"/>
    </row>
    <row r="444" spans="1:34" ht="13.5" thickBot="1" x14ac:dyDescent="0.25">
      <c r="A444" s="3"/>
      <c r="B444" s="3"/>
      <c r="C444" s="3"/>
      <c r="D444" s="3"/>
      <c r="E444" s="3"/>
      <c r="F444" s="2"/>
      <c r="G444" s="60"/>
      <c r="H444" s="60"/>
      <c r="L444" s="60"/>
      <c r="M444" s="60"/>
      <c r="N444" s="60"/>
      <c r="O444" s="60"/>
      <c r="Y444" s="60"/>
      <c r="Z444" s="60"/>
      <c r="AA444" s="60"/>
      <c r="AB444" s="60"/>
      <c r="AG444" s="73"/>
      <c r="AH444" s="3"/>
    </row>
    <row r="445" spans="1:34" ht="13.5" thickBot="1" x14ac:dyDescent="0.25">
      <c r="A445" s="3"/>
      <c r="B445" s="3"/>
      <c r="C445" s="3"/>
      <c r="D445" s="3"/>
      <c r="E445" s="3"/>
      <c r="F445" s="2"/>
      <c r="G445" s="60"/>
      <c r="H445" s="60"/>
      <c r="L445" s="60"/>
      <c r="M445" s="60"/>
      <c r="N445" s="60"/>
      <c r="O445" s="60"/>
      <c r="Y445" s="60"/>
      <c r="Z445" s="60"/>
      <c r="AA445" s="60"/>
      <c r="AB445" s="60"/>
      <c r="AG445" s="73"/>
      <c r="AH445" s="3"/>
    </row>
    <row r="446" spans="1:34" ht="13.5" thickBot="1" x14ac:dyDescent="0.25">
      <c r="A446" s="3"/>
      <c r="B446" s="3"/>
      <c r="C446" s="3"/>
      <c r="D446" s="3"/>
      <c r="E446" s="3"/>
      <c r="F446" s="2"/>
      <c r="G446" s="60"/>
      <c r="H446" s="60"/>
      <c r="L446" s="60"/>
      <c r="M446" s="60"/>
      <c r="N446" s="60"/>
      <c r="O446" s="60"/>
      <c r="Y446" s="60"/>
      <c r="Z446" s="60"/>
      <c r="AA446" s="60"/>
      <c r="AB446" s="60"/>
      <c r="AG446" s="73"/>
      <c r="AH446" s="3"/>
    </row>
    <row r="447" spans="1:34" ht="13.5" thickBot="1" x14ac:dyDescent="0.25">
      <c r="A447" s="3"/>
      <c r="B447" s="3"/>
      <c r="C447" s="3"/>
      <c r="D447" s="3"/>
      <c r="E447" s="3"/>
      <c r="F447" s="2"/>
      <c r="G447" s="60"/>
      <c r="H447" s="60"/>
      <c r="L447" s="60"/>
      <c r="M447" s="60"/>
      <c r="N447" s="60"/>
      <c r="O447" s="60"/>
      <c r="Y447" s="60"/>
      <c r="Z447" s="60"/>
      <c r="AA447" s="60"/>
      <c r="AB447" s="60"/>
      <c r="AG447" s="73"/>
      <c r="AH447" s="3"/>
    </row>
    <row r="448" spans="1:34" ht="13.5" thickBot="1" x14ac:dyDescent="0.25">
      <c r="A448" s="3"/>
      <c r="B448" s="3"/>
      <c r="C448" s="3"/>
      <c r="D448" s="3"/>
      <c r="E448" s="3"/>
      <c r="F448" s="2"/>
      <c r="G448" s="60"/>
      <c r="H448" s="60"/>
      <c r="L448" s="60"/>
      <c r="M448" s="60"/>
      <c r="N448" s="60"/>
      <c r="O448" s="60"/>
      <c r="Y448" s="60"/>
      <c r="Z448" s="60"/>
      <c r="AA448" s="60"/>
      <c r="AB448" s="60"/>
      <c r="AG448" s="73"/>
      <c r="AH448" s="3"/>
    </row>
    <row r="449" spans="1:34" ht="13.5" thickBot="1" x14ac:dyDescent="0.25">
      <c r="A449" s="3"/>
      <c r="B449" s="3"/>
      <c r="C449" s="3"/>
      <c r="D449" s="3"/>
      <c r="E449" s="3"/>
      <c r="F449" s="2"/>
      <c r="G449" s="60"/>
      <c r="H449" s="60"/>
      <c r="L449" s="60"/>
      <c r="M449" s="60"/>
      <c r="N449" s="60"/>
      <c r="O449" s="60"/>
      <c r="Y449" s="60"/>
      <c r="Z449" s="60"/>
      <c r="AA449" s="60"/>
      <c r="AB449" s="60"/>
      <c r="AG449" s="73"/>
      <c r="AH449" s="3"/>
    </row>
    <row r="450" spans="1:34" ht="13.5" thickBot="1" x14ac:dyDescent="0.25">
      <c r="A450" s="3"/>
      <c r="B450" s="3"/>
      <c r="C450" s="3"/>
      <c r="D450" s="3"/>
      <c r="E450" s="3"/>
      <c r="F450" s="2"/>
      <c r="G450" s="60"/>
      <c r="H450" s="60"/>
      <c r="L450" s="60"/>
      <c r="M450" s="60"/>
      <c r="N450" s="60"/>
      <c r="O450" s="60"/>
      <c r="Y450" s="60"/>
      <c r="Z450" s="60"/>
      <c r="AA450" s="60"/>
      <c r="AB450" s="60"/>
      <c r="AG450" s="73"/>
      <c r="AH450" s="3"/>
    </row>
    <row r="451" spans="1:34" ht="13.5" thickBot="1" x14ac:dyDescent="0.25">
      <c r="A451" s="3"/>
      <c r="B451" s="3"/>
      <c r="C451" s="3"/>
      <c r="D451" s="3"/>
      <c r="E451" s="3"/>
      <c r="F451" s="2"/>
      <c r="G451" s="60"/>
      <c r="H451" s="60"/>
      <c r="L451" s="60"/>
      <c r="M451" s="60"/>
      <c r="N451" s="60"/>
      <c r="O451" s="60"/>
      <c r="Y451" s="60"/>
      <c r="Z451" s="60"/>
      <c r="AA451" s="60"/>
      <c r="AB451" s="60"/>
      <c r="AG451" s="73"/>
      <c r="AH451" s="3"/>
    </row>
    <row r="452" spans="1:34" ht="13.5" thickBot="1" x14ac:dyDescent="0.25">
      <c r="A452" s="3"/>
      <c r="B452" s="3"/>
      <c r="C452" s="3"/>
      <c r="D452" s="3"/>
      <c r="E452" s="3"/>
      <c r="F452" s="2"/>
      <c r="G452" s="60"/>
      <c r="H452" s="60"/>
      <c r="L452" s="60"/>
      <c r="M452" s="60"/>
      <c r="N452" s="60"/>
      <c r="O452" s="60"/>
      <c r="Y452" s="60"/>
      <c r="Z452" s="60"/>
      <c r="AA452" s="60"/>
      <c r="AB452" s="60"/>
      <c r="AG452" s="73"/>
      <c r="AH452" s="3"/>
    </row>
    <row r="453" spans="1:34" ht="13.5" thickBot="1" x14ac:dyDescent="0.25">
      <c r="A453" s="3"/>
      <c r="B453" s="3"/>
      <c r="C453" s="3"/>
      <c r="D453" s="3"/>
      <c r="E453" s="3"/>
      <c r="F453" s="2"/>
      <c r="G453" s="60"/>
      <c r="H453" s="60"/>
      <c r="L453" s="60"/>
      <c r="M453" s="60"/>
      <c r="N453" s="60"/>
      <c r="O453" s="60"/>
      <c r="Y453" s="60"/>
      <c r="Z453" s="60"/>
      <c r="AA453" s="60"/>
      <c r="AB453" s="60"/>
      <c r="AG453" s="73"/>
      <c r="AH453" s="3"/>
    </row>
    <row r="454" spans="1:34" ht="13.5" thickBot="1" x14ac:dyDescent="0.25">
      <c r="A454" s="3"/>
      <c r="B454" s="3"/>
      <c r="C454" s="3"/>
      <c r="D454" s="3"/>
      <c r="E454" s="3"/>
      <c r="F454" s="2"/>
      <c r="G454" s="60"/>
      <c r="H454" s="60"/>
      <c r="L454" s="60"/>
      <c r="M454" s="60"/>
      <c r="N454" s="60"/>
      <c r="O454" s="60"/>
      <c r="Y454" s="60"/>
      <c r="Z454" s="60"/>
      <c r="AA454" s="60"/>
      <c r="AB454" s="60"/>
      <c r="AG454" s="73"/>
      <c r="AH454" s="3"/>
    </row>
    <row r="455" spans="1:34" ht="13.5" thickBot="1" x14ac:dyDescent="0.25">
      <c r="A455" s="3"/>
      <c r="B455" s="3"/>
      <c r="C455" s="3"/>
      <c r="D455" s="3"/>
      <c r="E455" s="3"/>
      <c r="F455" s="2"/>
      <c r="G455" s="60"/>
      <c r="H455" s="60"/>
      <c r="L455" s="60"/>
      <c r="M455" s="60"/>
      <c r="N455" s="60"/>
      <c r="O455" s="60"/>
      <c r="Y455" s="60"/>
      <c r="Z455" s="60"/>
      <c r="AA455" s="60"/>
      <c r="AB455" s="60"/>
      <c r="AG455" s="73"/>
      <c r="AH455" s="3"/>
    </row>
    <row r="456" spans="1:34" ht="13.5" thickBot="1" x14ac:dyDescent="0.25">
      <c r="A456" s="3"/>
      <c r="B456" s="3"/>
      <c r="C456" s="3"/>
      <c r="D456" s="3"/>
      <c r="E456" s="3"/>
      <c r="F456" s="2"/>
      <c r="G456" s="60"/>
      <c r="H456" s="60"/>
      <c r="L456" s="60"/>
      <c r="M456" s="60"/>
      <c r="N456" s="60"/>
      <c r="O456" s="60"/>
      <c r="Y456" s="60"/>
      <c r="Z456" s="60"/>
      <c r="AA456" s="60"/>
      <c r="AB456" s="60"/>
      <c r="AG456" s="73"/>
      <c r="AH456" s="3"/>
    </row>
    <row r="457" spans="1:34" ht="13.5" thickBot="1" x14ac:dyDescent="0.25">
      <c r="A457" s="3"/>
      <c r="B457" s="3"/>
      <c r="C457" s="3"/>
      <c r="D457" s="3"/>
      <c r="E457" s="3"/>
      <c r="F457" s="2"/>
      <c r="G457" s="60"/>
      <c r="H457" s="60"/>
      <c r="L457" s="60"/>
      <c r="M457" s="60"/>
      <c r="N457" s="60"/>
      <c r="O457" s="60"/>
      <c r="Y457" s="60"/>
      <c r="Z457" s="60"/>
      <c r="AA457" s="60"/>
      <c r="AB457" s="60"/>
      <c r="AG457" s="73"/>
      <c r="AH457" s="3"/>
    </row>
    <row r="458" spans="1:34" ht="13.5" thickBot="1" x14ac:dyDescent="0.25">
      <c r="A458" s="3"/>
      <c r="B458" s="3"/>
      <c r="C458" s="3"/>
      <c r="D458" s="3"/>
      <c r="E458" s="3"/>
      <c r="F458" s="2"/>
      <c r="G458" s="60"/>
      <c r="H458" s="60"/>
      <c r="L458" s="60"/>
      <c r="M458" s="60"/>
      <c r="N458" s="60"/>
      <c r="O458" s="60"/>
      <c r="Y458" s="60"/>
      <c r="Z458" s="60"/>
      <c r="AA458" s="60"/>
      <c r="AB458" s="60"/>
      <c r="AG458" s="73"/>
      <c r="AH458" s="3"/>
    </row>
    <row r="459" spans="1:34" ht="13.5" thickBot="1" x14ac:dyDescent="0.25">
      <c r="A459" s="3"/>
      <c r="B459" s="3"/>
      <c r="C459" s="3"/>
      <c r="D459" s="3"/>
      <c r="E459" s="3"/>
      <c r="F459" s="2"/>
      <c r="G459" s="60"/>
      <c r="H459" s="60"/>
      <c r="L459" s="60"/>
      <c r="M459" s="60"/>
      <c r="N459" s="60"/>
      <c r="O459" s="60"/>
      <c r="Y459" s="60"/>
      <c r="Z459" s="60"/>
      <c r="AA459" s="60"/>
      <c r="AB459" s="60"/>
      <c r="AG459" s="73"/>
      <c r="AH459" s="3"/>
    </row>
    <row r="460" spans="1:34" ht="13.5" thickBot="1" x14ac:dyDescent="0.25">
      <c r="A460" s="3"/>
      <c r="B460" s="3"/>
      <c r="C460" s="3"/>
      <c r="D460" s="3"/>
      <c r="E460" s="3"/>
      <c r="F460" s="2"/>
      <c r="G460" s="60"/>
      <c r="H460" s="60"/>
      <c r="L460" s="60"/>
      <c r="M460" s="60"/>
      <c r="N460" s="60"/>
      <c r="O460" s="60"/>
      <c r="Y460" s="60"/>
      <c r="Z460" s="60"/>
      <c r="AA460" s="60"/>
      <c r="AB460" s="60"/>
      <c r="AG460" s="73"/>
      <c r="AH460" s="3"/>
    </row>
    <row r="461" spans="1:34" ht="13.5" thickBot="1" x14ac:dyDescent="0.25">
      <c r="A461" s="3"/>
      <c r="B461" s="3"/>
      <c r="C461" s="3"/>
      <c r="D461" s="3"/>
      <c r="E461" s="3"/>
      <c r="F461" s="2"/>
      <c r="G461" s="60"/>
      <c r="H461" s="60"/>
      <c r="L461" s="60"/>
      <c r="M461" s="60"/>
      <c r="N461" s="60"/>
      <c r="O461" s="60"/>
      <c r="Y461" s="60"/>
      <c r="Z461" s="60"/>
      <c r="AA461" s="60"/>
      <c r="AB461" s="60"/>
      <c r="AG461" s="73"/>
      <c r="AH461" s="3"/>
    </row>
    <row r="462" spans="1:34" ht="13.5" thickBot="1" x14ac:dyDescent="0.25">
      <c r="A462" s="3"/>
      <c r="B462" s="3"/>
      <c r="C462" s="3"/>
      <c r="D462" s="3"/>
      <c r="E462" s="3"/>
      <c r="F462" s="2"/>
      <c r="G462" s="60"/>
      <c r="H462" s="60"/>
      <c r="L462" s="60"/>
      <c r="M462" s="60"/>
      <c r="N462" s="60"/>
      <c r="O462" s="60"/>
      <c r="Y462" s="60"/>
      <c r="Z462" s="60"/>
      <c r="AA462" s="60"/>
      <c r="AB462" s="60"/>
      <c r="AG462" s="73"/>
      <c r="AH462" s="3"/>
    </row>
    <row r="463" spans="1:34" ht="13.5" thickBot="1" x14ac:dyDescent="0.25">
      <c r="A463" s="3"/>
      <c r="B463" s="3"/>
      <c r="C463" s="3"/>
      <c r="D463" s="3"/>
      <c r="E463" s="3"/>
      <c r="F463" s="2"/>
      <c r="G463" s="60"/>
      <c r="H463" s="60"/>
      <c r="L463" s="60"/>
      <c r="M463" s="60"/>
      <c r="N463" s="60"/>
      <c r="O463" s="60"/>
      <c r="Y463" s="60"/>
      <c r="Z463" s="60"/>
      <c r="AA463" s="60"/>
      <c r="AB463" s="60"/>
      <c r="AG463" s="73"/>
      <c r="AH463" s="3"/>
    </row>
    <row r="464" spans="1:34" ht="13.5" thickBot="1" x14ac:dyDescent="0.25">
      <c r="A464" s="3"/>
      <c r="B464" s="3"/>
      <c r="C464" s="3"/>
      <c r="D464" s="3"/>
      <c r="E464" s="3"/>
      <c r="F464" s="2"/>
      <c r="G464" s="60"/>
      <c r="H464" s="60"/>
      <c r="L464" s="60"/>
      <c r="M464" s="60"/>
      <c r="N464" s="60"/>
      <c r="O464" s="60"/>
      <c r="Y464" s="60"/>
      <c r="Z464" s="60"/>
      <c r="AA464" s="60"/>
      <c r="AB464" s="60"/>
      <c r="AG464" s="73"/>
      <c r="AH464" s="3"/>
    </row>
    <row r="465" spans="1:34" ht="13.5" thickBot="1" x14ac:dyDescent="0.25">
      <c r="A465" s="3"/>
      <c r="B465" s="3"/>
      <c r="C465" s="3"/>
      <c r="D465" s="3"/>
      <c r="E465" s="3"/>
      <c r="F465" s="2"/>
      <c r="G465" s="60"/>
      <c r="H465" s="60"/>
      <c r="L465" s="60"/>
      <c r="M465" s="60"/>
      <c r="N465" s="60"/>
      <c r="O465" s="60"/>
      <c r="Y465" s="60"/>
      <c r="Z465" s="60"/>
      <c r="AA465" s="60"/>
      <c r="AB465" s="60"/>
      <c r="AG465" s="73"/>
      <c r="AH465" s="3"/>
    </row>
    <row r="466" spans="1:34" ht="13.5" thickBot="1" x14ac:dyDescent="0.25">
      <c r="A466" s="3"/>
      <c r="B466" s="3"/>
      <c r="C466" s="3"/>
      <c r="D466" s="3"/>
      <c r="E466" s="3"/>
      <c r="F466" s="2"/>
      <c r="G466" s="60"/>
      <c r="H466" s="60"/>
      <c r="L466" s="60"/>
      <c r="M466" s="60"/>
      <c r="N466" s="60"/>
      <c r="O466" s="60"/>
      <c r="Y466" s="60"/>
      <c r="Z466" s="60"/>
      <c r="AA466" s="60"/>
      <c r="AB466" s="60"/>
      <c r="AG466" s="73"/>
      <c r="AH466" s="3"/>
    </row>
    <row r="467" spans="1:34" ht="13.5" thickBot="1" x14ac:dyDescent="0.25">
      <c r="A467" s="3"/>
      <c r="B467" s="3"/>
      <c r="C467" s="3"/>
      <c r="D467" s="3"/>
      <c r="E467" s="3"/>
      <c r="F467" s="2"/>
      <c r="G467" s="60"/>
      <c r="H467" s="60"/>
      <c r="L467" s="60"/>
      <c r="M467" s="60"/>
      <c r="N467" s="60"/>
      <c r="O467" s="60"/>
      <c r="Y467" s="60"/>
      <c r="Z467" s="60"/>
      <c r="AA467" s="60"/>
      <c r="AB467" s="60"/>
      <c r="AG467" s="73"/>
      <c r="AH467" s="3"/>
    </row>
    <row r="468" spans="1:34" ht="13.5" thickBot="1" x14ac:dyDescent="0.25">
      <c r="A468" s="3"/>
      <c r="B468" s="3"/>
      <c r="C468" s="3"/>
      <c r="D468" s="3"/>
      <c r="E468" s="3"/>
      <c r="F468" s="2"/>
      <c r="G468" s="60"/>
      <c r="H468" s="60"/>
      <c r="L468" s="60"/>
      <c r="M468" s="60"/>
      <c r="N468" s="60"/>
      <c r="O468" s="60"/>
      <c r="Y468" s="60"/>
      <c r="Z468" s="60"/>
      <c r="AA468" s="60"/>
      <c r="AB468" s="60"/>
      <c r="AG468" s="73"/>
      <c r="AH468" s="3"/>
    </row>
    <row r="469" spans="1:34" ht="13.5" thickBot="1" x14ac:dyDescent="0.25">
      <c r="A469" s="3"/>
      <c r="B469" s="3"/>
      <c r="C469" s="3"/>
      <c r="D469" s="3"/>
      <c r="E469" s="3"/>
      <c r="F469" s="2"/>
      <c r="G469" s="60"/>
      <c r="H469" s="60"/>
      <c r="L469" s="60"/>
      <c r="M469" s="60"/>
      <c r="N469" s="60"/>
      <c r="O469" s="60"/>
      <c r="Y469" s="60"/>
      <c r="Z469" s="60"/>
      <c r="AA469" s="60"/>
      <c r="AB469" s="60"/>
      <c r="AG469" s="73"/>
      <c r="AH469" s="3"/>
    </row>
    <row r="470" spans="1:34" ht="13.5" thickBot="1" x14ac:dyDescent="0.25">
      <c r="A470" s="3"/>
      <c r="B470" s="3"/>
      <c r="C470" s="3"/>
      <c r="D470" s="3"/>
      <c r="E470" s="3"/>
      <c r="F470" s="2"/>
      <c r="G470" s="60"/>
      <c r="H470" s="60"/>
      <c r="L470" s="60"/>
      <c r="M470" s="60"/>
      <c r="N470" s="60"/>
      <c r="O470" s="60"/>
      <c r="Y470" s="60"/>
      <c r="Z470" s="60"/>
      <c r="AA470" s="60"/>
      <c r="AB470" s="60"/>
      <c r="AG470" s="73"/>
      <c r="AH470" s="3"/>
    </row>
    <row r="471" spans="1:34" ht="13.5" thickBot="1" x14ac:dyDescent="0.25">
      <c r="A471" s="3"/>
      <c r="B471" s="3"/>
      <c r="C471" s="3"/>
      <c r="D471" s="3"/>
      <c r="E471" s="3"/>
      <c r="F471" s="2"/>
      <c r="G471" s="60"/>
      <c r="H471" s="60"/>
      <c r="L471" s="60"/>
      <c r="M471" s="60"/>
      <c r="N471" s="60"/>
      <c r="O471" s="60"/>
      <c r="Y471" s="60"/>
      <c r="Z471" s="60"/>
      <c r="AA471" s="60"/>
      <c r="AB471" s="60"/>
      <c r="AG471" s="73"/>
      <c r="AH471" s="3"/>
    </row>
    <row r="472" spans="1:34" ht="13.5" thickBot="1" x14ac:dyDescent="0.25">
      <c r="A472" s="3"/>
      <c r="B472" s="3"/>
      <c r="C472" s="3"/>
      <c r="D472" s="3"/>
      <c r="E472" s="3"/>
      <c r="F472" s="2"/>
      <c r="G472" s="60"/>
      <c r="H472" s="60"/>
      <c r="L472" s="60"/>
      <c r="M472" s="60"/>
      <c r="N472" s="60"/>
      <c r="O472" s="60"/>
      <c r="Y472" s="60"/>
      <c r="Z472" s="60"/>
      <c r="AA472" s="60"/>
      <c r="AB472" s="60"/>
      <c r="AG472" s="73"/>
      <c r="AH472" s="3"/>
    </row>
    <row r="473" spans="1:34" ht="13.5" thickBot="1" x14ac:dyDescent="0.25">
      <c r="A473" s="3"/>
      <c r="B473" s="3"/>
      <c r="C473" s="3"/>
      <c r="D473" s="3"/>
      <c r="E473" s="3"/>
      <c r="F473" s="2"/>
      <c r="G473" s="60"/>
      <c r="H473" s="60"/>
      <c r="L473" s="60"/>
      <c r="M473" s="60"/>
      <c r="N473" s="60"/>
      <c r="O473" s="60"/>
      <c r="Y473" s="60"/>
      <c r="Z473" s="60"/>
      <c r="AA473" s="60"/>
      <c r="AB473" s="60"/>
      <c r="AG473" s="73"/>
      <c r="AH473" s="3"/>
    </row>
    <row r="474" spans="1:34" ht="13.5" thickBot="1" x14ac:dyDescent="0.25">
      <c r="A474" s="3"/>
      <c r="B474" s="3"/>
      <c r="C474" s="3"/>
      <c r="D474" s="3"/>
      <c r="E474" s="3"/>
      <c r="F474" s="2"/>
      <c r="G474" s="60"/>
      <c r="H474" s="60"/>
      <c r="L474" s="60"/>
      <c r="M474" s="60"/>
      <c r="N474" s="60"/>
      <c r="O474" s="60"/>
      <c r="Y474" s="60"/>
      <c r="Z474" s="60"/>
      <c r="AA474" s="60"/>
      <c r="AB474" s="60"/>
      <c r="AG474" s="73"/>
      <c r="AH474" s="3"/>
    </row>
    <row r="475" spans="1:34" ht="13.5" thickBot="1" x14ac:dyDescent="0.25">
      <c r="A475" s="3"/>
      <c r="B475" s="3"/>
      <c r="C475" s="3"/>
      <c r="D475" s="3"/>
      <c r="E475" s="3"/>
      <c r="F475" s="2"/>
      <c r="G475" s="60"/>
      <c r="H475" s="60"/>
      <c r="L475" s="60"/>
      <c r="M475" s="60"/>
      <c r="N475" s="60"/>
      <c r="O475" s="60"/>
      <c r="Y475" s="60"/>
      <c r="Z475" s="60"/>
      <c r="AA475" s="60"/>
      <c r="AB475" s="60"/>
      <c r="AG475" s="73"/>
      <c r="AH475" s="3"/>
    </row>
    <row r="476" spans="1:34" ht="13.5" thickBot="1" x14ac:dyDescent="0.25">
      <c r="A476" s="3"/>
      <c r="B476" s="3"/>
      <c r="C476" s="3"/>
      <c r="D476" s="3"/>
      <c r="E476" s="3"/>
      <c r="F476" s="2"/>
      <c r="G476" s="60"/>
      <c r="H476" s="60"/>
      <c r="L476" s="60"/>
      <c r="M476" s="60"/>
      <c r="N476" s="60"/>
      <c r="O476" s="60"/>
      <c r="Y476" s="60"/>
      <c r="Z476" s="60"/>
      <c r="AA476" s="60"/>
      <c r="AB476" s="60"/>
      <c r="AG476" s="73"/>
      <c r="AH476" s="3"/>
    </row>
    <row r="477" spans="1:34" ht="13.5" thickBot="1" x14ac:dyDescent="0.25">
      <c r="A477" s="3"/>
      <c r="B477" s="3"/>
      <c r="C477" s="3"/>
      <c r="D477" s="3"/>
      <c r="E477" s="3"/>
      <c r="F477" s="2"/>
      <c r="G477" s="60"/>
      <c r="H477" s="60"/>
      <c r="L477" s="60"/>
      <c r="M477" s="60"/>
      <c r="N477" s="60"/>
      <c r="O477" s="60"/>
      <c r="Y477" s="60"/>
      <c r="Z477" s="60"/>
      <c r="AA477" s="60"/>
      <c r="AB477" s="60"/>
      <c r="AG477" s="73"/>
      <c r="AH477" s="3"/>
    </row>
    <row r="478" spans="1:34" ht="13.5" thickBot="1" x14ac:dyDescent="0.25">
      <c r="A478" s="3"/>
      <c r="B478" s="3"/>
      <c r="C478" s="3"/>
      <c r="D478" s="3"/>
      <c r="E478" s="3"/>
      <c r="F478" s="2"/>
      <c r="G478" s="60"/>
      <c r="H478" s="60"/>
      <c r="L478" s="60"/>
      <c r="M478" s="60"/>
      <c r="N478" s="60"/>
      <c r="O478" s="60"/>
      <c r="Y478" s="60"/>
      <c r="Z478" s="60"/>
      <c r="AA478" s="60"/>
      <c r="AB478" s="60"/>
      <c r="AG478" s="73"/>
      <c r="AH478" s="3"/>
    </row>
    <row r="479" spans="1:34" ht="13.5" thickBot="1" x14ac:dyDescent="0.25">
      <c r="A479" s="3"/>
      <c r="B479" s="3"/>
      <c r="C479" s="3"/>
      <c r="D479" s="3"/>
      <c r="E479" s="3"/>
      <c r="F479" s="2"/>
      <c r="G479" s="60"/>
      <c r="H479" s="60"/>
      <c r="L479" s="60"/>
      <c r="M479" s="60"/>
      <c r="N479" s="60"/>
      <c r="O479" s="60"/>
      <c r="Y479" s="60"/>
      <c r="Z479" s="60"/>
      <c r="AA479" s="60"/>
      <c r="AB479" s="60"/>
      <c r="AG479" s="73"/>
      <c r="AH479" s="3"/>
    </row>
    <row r="480" spans="1:34" ht="13.5" thickBot="1" x14ac:dyDescent="0.25">
      <c r="A480" s="3"/>
      <c r="B480" s="3"/>
      <c r="C480" s="3"/>
      <c r="D480" s="3"/>
      <c r="E480" s="3"/>
      <c r="F480" s="2"/>
      <c r="G480" s="60"/>
      <c r="H480" s="60"/>
      <c r="L480" s="60"/>
      <c r="M480" s="60"/>
      <c r="N480" s="60"/>
      <c r="O480" s="60"/>
      <c r="Y480" s="60"/>
      <c r="Z480" s="60"/>
      <c r="AA480" s="60"/>
      <c r="AB480" s="60"/>
      <c r="AG480" s="73"/>
      <c r="AH480" s="3"/>
    </row>
    <row r="481" spans="1:34" ht="13.5" thickBot="1" x14ac:dyDescent="0.25">
      <c r="A481" s="3"/>
      <c r="B481" s="3"/>
      <c r="C481" s="3"/>
      <c r="D481" s="3"/>
      <c r="E481" s="3"/>
      <c r="F481" s="2"/>
      <c r="G481" s="60"/>
      <c r="H481" s="60"/>
      <c r="L481" s="60"/>
      <c r="M481" s="60"/>
      <c r="N481" s="60"/>
      <c r="O481" s="60"/>
      <c r="Y481" s="60"/>
      <c r="Z481" s="60"/>
      <c r="AA481" s="60"/>
      <c r="AB481" s="60"/>
      <c r="AG481" s="73"/>
      <c r="AH481" s="3"/>
    </row>
    <row r="482" spans="1:34" ht="13.5" thickBot="1" x14ac:dyDescent="0.25">
      <c r="A482" s="3"/>
      <c r="B482" s="3"/>
      <c r="C482" s="3"/>
      <c r="D482" s="3"/>
      <c r="E482" s="3"/>
      <c r="F482" s="2"/>
      <c r="G482" s="60"/>
      <c r="H482" s="60"/>
      <c r="L482" s="60"/>
      <c r="M482" s="60"/>
      <c r="N482" s="60"/>
      <c r="O482" s="60"/>
      <c r="Y482" s="60"/>
      <c r="Z482" s="60"/>
      <c r="AA482" s="60"/>
      <c r="AB482" s="60"/>
      <c r="AG482" s="73"/>
      <c r="AH482" s="3"/>
    </row>
    <row r="483" spans="1:34" ht="13.5" thickBot="1" x14ac:dyDescent="0.25">
      <c r="A483" s="3"/>
      <c r="B483" s="3"/>
      <c r="C483" s="3"/>
      <c r="D483" s="3"/>
      <c r="E483" s="3"/>
      <c r="F483" s="2"/>
      <c r="G483" s="60"/>
      <c r="H483" s="60"/>
      <c r="L483" s="60"/>
      <c r="M483" s="60"/>
      <c r="N483" s="60"/>
      <c r="O483" s="60"/>
      <c r="Y483" s="60"/>
      <c r="Z483" s="60"/>
      <c r="AA483" s="60"/>
      <c r="AB483" s="60"/>
      <c r="AG483" s="73"/>
      <c r="AH483" s="3"/>
    </row>
    <row r="484" spans="1:34" ht="13.5" thickBot="1" x14ac:dyDescent="0.25">
      <c r="A484" s="3"/>
      <c r="B484" s="3"/>
      <c r="C484" s="3"/>
      <c r="D484" s="3"/>
      <c r="E484" s="3"/>
      <c r="F484" s="2"/>
      <c r="G484" s="60"/>
      <c r="H484" s="60"/>
      <c r="L484" s="60"/>
      <c r="M484" s="60"/>
      <c r="N484" s="60"/>
      <c r="O484" s="60"/>
      <c r="Y484" s="60"/>
      <c r="Z484" s="60"/>
      <c r="AA484" s="60"/>
      <c r="AB484" s="60"/>
      <c r="AG484" s="73"/>
      <c r="AH484" s="3"/>
    </row>
    <row r="485" spans="1:34" ht="13.5" thickBot="1" x14ac:dyDescent="0.25">
      <c r="A485" s="3"/>
      <c r="B485" s="3"/>
      <c r="C485" s="3"/>
      <c r="D485" s="3"/>
      <c r="E485" s="3"/>
      <c r="F485" s="2"/>
      <c r="G485" s="60"/>
      <c r="H485" s="60"/>
      <c r="L485" s="60"/>
      <c r="M485" s="60"/>
      <c r="N485" s="60"/>
      <c r="O485" s="60"/>
      <c r="Y485" s="60"/>
      <c r="Z485" s="60"/>
      <c r="AA485" s="60"/>
      <c r="AB485" s="60"/>
      <c r="AG485" s="73"/>
      <c r="AH485" s="3"/>
    </row>
    <row r="486" spans="1:34" ht="13.5" thickBot="1" x14ac:dyDescent="0.25">
      <c r="A486" s="3"/>
      <c r="B486" s="3"/>
      <c r="C486" s="3"/>
      <c r="D486" s="3"/>
      <c r="E486" s="3"/>
      <c r="F486" s="2"/>
      <c r="G486" s="60"/>
      <c r="H486" s="60"/>
      <c r="L486" s="60"/>
      <c r="M486" s="60"/>
      <c r="N486" s="60"/>
      <c r="O486" s="60"/>
      <c r="Y486" s="60"/>
      <c r="Z486" s="60"/>
      <c r="AA486" s="60"/>
      <c r="AB486" s="60"/>
      <c r="AG486" s="73"/>
      <c r="AH486" s="3"/>
    </row>
    <row r="487" spans="1:34" ht="13.5" thickBot="1" x14ac:dyDescent="0.25">
      <c r="A487" s="3"/>
      <c r="B487" s="3"/>
      <c r="C487" s="3"/>
      <c r="D487" s="3"/>
      <c r="E487" s="3"/>
      <c r="F487" s="2"/>
      <c r="G487" s="60"/>
      <c r="H487" s="60"/>
      <c r="L487" s="60"/>
      <c r="M487" s="60"/>
      <c r="N487" s="60"/>
      <c r="O487" s="60"/>
      <c r="Y487" s="60"/>
      <c r="Z487" s="60"/>
      <c r="AA487" s="60"/>
      <c r="AB487" s="60"/>
      <c r="AG487" s="73"/>
      <c r="AH487" s="3"/>
    </row>
    <row r="488" spans="1:34" ht="13.5" thickBot="1" x14ac:dyDescent="0.25">
      <c r="A488" s="3"/>
      <c r="B488" s="3"/>
      <c r="C488" s="3"/>
      <c r="D488" s="3"/>
      <c r="E488" s="3"/>
      <c r="F488" s="2"/>
      <c r="G488" s="60"/>
      <c r="H488" s="60"/>
      <c r="L488" s="60"/>
      <c r="M488" s="60"/>
      <c r="N488" s="60"/>
      <c r="O488" s="60"/>
      <c r="Y488" s="60"/>
      <c r="Z488" s="60"/>
      <c r="AA488" s="60"/>
      <c r="AB488" s="60"/>
      <c r="AG488" s="73"/>
      <c r="AH488" s="3"/>
    </row>
    <row r="489" spans="1:34" ht="13.5" thickBot="1" x14ac:dyDescent="0.25">
      <c r="A489" s="3"/>
      <c r="B489" s="3"/>
      <c r="C489" s="3"/>
      <c r="D489" s="3"/>
      <c r="E489" s="3"/>
      <c r="F489" s="2"/>
      <c r="G489" s="60"/>
      <c r="H489" s="60"/>
      <c r="L489" s="60"/>
      <c r="M489" s="60"/>
      <c r="N489" s="60"/>
      <c r="O489" s="60"/>
      <c r="Y489" s="60"/>
      <c r="Z489" s="60"/>
      <c r="AA489" s="60"/>
      <c r="AB489" s="60"/>
      <c r="AG489" s="73"/>
      <c r="AH489" s="3"/>
    </row>
    <row r="490" spans="1:34" ht="13.5" thickBot="1" x14ac:dyDescent="0.25">
      <c r="A490" s="3"/>
      <c r="B490" s="3"/>
      <c r="C490" s="3"/>
      <c r="D490" s="3"/>
      <c r="E490" s="3"/>
      <c r="F490" s="2"/>
      <c r="G490" s="60"/>
      <c r="H490" s="60"/>
      <c r="L490" s="60"/>
      <c r="M490" s="60"/>
      <c r="N490" s="60"/>
      <c r="O490" s="60"/>
      <c r="Y490" s="60"/>
      <c r="Z490" s="60"/>
      <c r="AA490" s="60"/>
      <c r="AB490" s="60"/>
      <c r="AG490" s="73"/>
      <c r="AH490" s="3"/>
    </row>
    <row r="491" spans="1:34" ht="13.5" thickBot="1" x14ac:dyDescent="0.25">
      <c r="A491" s="3"/>
      <c r="B491" s="3"/>
      <c r="C491" s="3"/>
      <c r="D491" s="3"/>
      <c r="E491" s="3"/>
      <c r="F491" s="2"/>
      <c r="G491" s="60"/>
      <c r="H491" s="60"/>
      <c r="L491" s="60"/>
      <c r="M491" s="60"/>
      <c r="N491" s="60"/>
      <c r="O491" s="60"/>
      <c r="Y491" s="60"/>
      <c r="Z491" s="60"/>
      <c r="AA491" s="60"/>
      <c r="AB491" s="60"/>
      <c r="AG491" s="73"/>
      <c r="AH491" s="3"/>
    </row>
    <row r="492" spans="1:34" ht="13.5" thickBot="1" x14ac:dyDescent="0.25">
      <c r="A492" s="3"/>
      <c r="B492" s="3"/>
      <c r="C492" s="3"/>
      <c r="D492" s="3"/>
      <c r="E492" s="3"/>
      <c r="F492" s="2"/>
      <c r="G492" s="60"/>
      <c r="H492" s="60"/>
      <c r="L492" s="60"/>
      <c r="M492" s="60"/>
      <c r="N492" s="60"/>
      <c r="O492" s="60"/>
      <c r="Y492" s="60"/>
      <c r="Z492" s="60"/>
      <c r="AA492" s="60"/>
      <c r="AB492" s="60"/>
      <c r="AG492" s="73"/>
      <c r="AH492" s="3"/>
    </row>
    <row r="493" spans="1:34" ht="13.5" thickBot="1" x14ac:dyDescent="0.25">
      <c r="A493" s="3"/>
      <c r="B493" s="3"/>
      <c r="C493" s="3"/>
      <c r="D493" s="3"/>
      <c r="E493" s="3"/>
      <c r="F493" s="2"/>
      <c r="G493" s="60"/>
      <c r="H493" s="60"/>
      <c r="L493" s="60"/>
      <c r="M493" s="60"/>
      <c r="N493" s="60"/>
      <c r="O493" s="60"/>
      <c r="Y493" s="60"/>
      <c r="Z493" s="60"/>
      <c r="AA493" s="60"/>
      <c r="AB493" s="60"/>
      <c r="AG493" s="73"/>
      <c r="AH493" s="3"/>
    </row>
    <row r="494" spans="1:34" ht="13.5" thickBot="1" x14ac:dyDescent="0.25">
      <c r="A494" s="3"/>
      <c r="B494" s="3"/>
      <c r="C494" s="3"/>
      <c r="D494" s="3"/>
      <c r="E494" s="3"/>
      <c r="F494" s="2"/>
      <c r="G494" s="60"/>
      <c r="H494" s="60"/>
      <c r="L494" s="60"/>
      <c r="M494" s="60"/>
      <c r="N494" s="60"/>
      <c r="O494" s="60"/>
      <c r="Y494" s="60"/>
      <c r="Z494" s="60"/>
      <c r="AA494" s="60"/>
      <c r="AB494" s="60"/>
      <c r="AG494" s="73"/>
      <c r="AH494" s="3"/>
    </row>
    <row r="495" spans="1:34" ht="13.5" thickBot="1" x14ac:dyDescent="0.25">
      <c r="A495" s="3"/>
      <c r="B495" s="3"/>
      <c r="C495" s="3"/>
      <c r="D495" s="3"/>
      <c r="E495" s="3"/>
      <c r="F495" s="2"/>
      <c r="G495" s="60"/>
      <c r="H495" s="60"/>
      <c r="L495" s="60"/>
      <c r="M495" s="60"/>
      <c r="N495" s="60"/>
      <c r="O495" s="60"/>
      <c r="Y495" s="60"/>
      <c r="Z495" s="60"/>
      <c r="AA495" s="60"/>
      <c r="AB495" s="60"/>
      <c r="AG495" s="73"/>
      <c r="AH495" s="3"/>
    </row>
    <row r="496" spans="1:34" ht="13.5" thickBot="1" x14ac:dyDescent="0.25">
      <c r="A496" s="3"/>
      <c r="B496" s="3"/>
      <c r="C496" s="3"/>
      <c r="D496" s="3"/>
      <c r="E496" s="3"/>
      <c r="F496" s="2"/>
      <c r="G496" s="60"/>
      <c r="H496" s="60"/>
      <c r="L496" s="60"/>
      <c r="M496" s="60"/>
      <c r="N496" s="60"/>
      <c r="O496" s="60"/>
      <c r="Y496" s="60"/>
      <c r="Z496" s="60"/>
      <c r="AA496" s="60"/>
      <c r="AB496" s="60"/>
      <c r="AG496" s="73"/>
      <c r="AH496" s="3"/>
    </row>
    <row r="497" spans="1:34" ht="13.5" thickBot="1" x14ac:dyDescent="0.25">
      <c r="A497" s="3"/>
      <c r="B497" s="3"/>
      <c r="C497" s="3"/>
      <c r="D497" s="3"/>
      <c r="E497" s="3"/>
      <c r="F497" s="2"/>
      <c r="G497" s="60"/>
      <c r="H497" s="60"/>
      <c r="L497" s="60"/>
      <c r="M497" s="60"/>
      <c r="N497" s="60"/>
      <c r="O497" s="60"/>
      <c r="Y497" s="60"/>
      <c r="Z497" s="60"/>
      <c r="AA497" s="60"/>
      <c r="AB497" s="60"/>
      <c r="AG497" s="73"/>
      <c r="AH497" s="3"/>
    </row>
    <row r="498" spans="1:34" ht="13.5" thickBot="1" x14ac:dyDescent="0.25">
      <c r="A498" s="3"/>
      <c r="B498" s="3"/>
      <c r="C498" s="3"/>
      <c r="D498" s="3"/>
      <c r="E498" s="3"/>
      <c r="F498" s="2"/>
      <c r="G498" s="60"/>
      <c r="H498" s="60"/>
      <c r="L498" s="60"/>
      <c r="M498" s="60"/>
      <c r="N498" s="60"/>
      <c r="O498" s="60"/>
      <c r="Y498" s="60"/>
      <c r="Z498" s="60"/>
      <c r="AA498" s="60"/>
      <c r="AB498" s="60"/>
      <c r="AG498" s="73"/>
      <c r="AH498" s="3"/>
    </row>
    <row r="499" spans="1:34" ht="13.5" thickBot="1" x14ac:dyDescent="0.25">
      <c r="A499" s="3"/>
      <c r="B499" s="3"/>
      <c r="C499" s="3"/>
      <c r="D499" s="3"/>
      <c r="E499" s="3"/>
      <c r="F499" s="2"/>
      <c r="G499" s="60"/>
      <c r="H499" s="60"/>
      <c r="L499" s="60"/>
      <c r="M499" s="60"/>
      <c r="N499" s="60"/>
      <c r="O499" s="60"/>
      <c r="Y499" s="60"/>
      <c r="Z499" s="60"/>
      <c r="AA499" s="60"/>
      <c r="AB499" s="60"/>
      <c r="AG499" s="73"/>
      <c r="AH499" s="3"/>
    </row>
    <row r="500" spans="1:34" ht="13.5" thickBot="1" x14ac:dyDescent="0.25">
      <c r="A500" s="3"/>
      <c r="B500" s="3"/>
      <c r="C500" s="3"/>
      <c r="D500" s="3"/>
      <c r="E500" s="3"/>
      <c r="F500" s="2"/>
      <c r="G500" s="60"/>
      <c r="H500" s="60"/>
      <c r="L500" s="60"/>
      <c r="M500" s="60"/>
      <c r="N500" s="60"/>
      <c r="O500" s="60"/>
      <c r="Y500" s="60"/>
      <c r="Z500" s="60"/>
      <c r="AA500" s="60"/>
      <c r="AB500" s="60"/>
      <c r="AG500" s="73"/>
      <c r="AH500" s="3"/>
    </row>
    <row r="501" spans="1:34" ht="13.5" thickBot="1" x14ac:dyDescent="0.25">
      <c r="A501" s="3"/>
      <c r="B501" s="3"/>
      <c r="C501" s="3"/>
      <c r="D501" s="3"/>
      <c r="E501" s="3"/>
      <c r="F501" s="2"/>
      <c r="G501" s="60"/>
      <c r="H501" s="60"/>
      <c r="L501" s="60"/>
      <c r="M501" s="60"/>
      <c r="N501" s="60"/>
      <c r="O501" s="60"/>
      <c r="Y501" s="60"/>
      <c r="Z501" s="60"/>
      <c r="AA501" s="60"/>
      <c r="AB501" s="60"/>
      <c r="AG501" s="73"/>
      <c r="AH501" s="3"/>
    </row>
    <row r="502" spans="1:34" ht="13.5" thickBot="1" x14ac:dyDescent="0.25">
      <c r="A502" s="3"/>
      <c r="B502" s="3"/>
      <c r="C502" s="3"/>
      <c r="D502" s="3"/>
      <c r="E502" s="3"/>
      <c r="F502" s="2"/>
      <c r="G502" s="60"/>
      <c r="H502" s="60"/>
      <c r="L502" s="60"/>
      <c r="M502" s="60"/>
      <c r="N502" s="60"/>
      <c r="O502" s="60"/>
      <c r="Y502" s="60"/>
      <c r="Z502" s="60"/>
      <c r="AA502" s="60"/>
      <c r="AB502" s="60"/>
      <c r="AG502" s="73"/>
      <c r="AH502" s="3"/>
    </row>
    <row r="503" spans="1:34" ht="13.5" thickBot="1" x14ac:dyDescent="0.25">
      <c r="A503" s="3"/>
      <c r="B503" s="3"/>
      <c r="C503" s="3"/>
      <c r="D503" s="3"/>
      <c r="E503" s="3"/>
      <c r="F503" s="2"/>
      <c r="G503" s="60"/>
      <c r="H503" s="60"/>
      <c r="L503" s="60"/>
      <c r="M503" s="60"/>
      <c r="N503" s="60"/>
      <c r="O503" s="60"/>
      <c r="Y503" s="60"/>
      <c r="Z503" s="60"/>
      <c r="AA503" s="60"/>
      <c r="AB503" s="60"/>
      <c r="AG503" s="73"/>
      <c r="AH503" s="3"/>
    </row>
    <row r="504" spans="1:34" ht="13.5" thickBot="1" x14ac:dyDescent="0.25">
      <c r="A504" s="3"/>
      <c r="B504" s="3"/>
      <c r="C504" s="3"/>
      <c r="D504" s="3"/>
      <c r="E504" s="3"/>
      <c r="F504" s="2"/>
      <c r="G504" s="60"/>
      <c r="H504" s="60"/>
      <c r="L504" s="60"/>
      <c r="M504" s="60"/>
      <c r="N504" s="60"/>
      <c r="O504" s="60"/>
      <c r="Y504" s="60"/>
      <c r="Z504" s="60"/>
      <c r="AA504" s="60"/>
      <c r="AB504" s="60"/>
      <c r="AG504" s="73"/>
      <c r="AH504" s="3"/>
    </row>
    <row r="505" spans="1:34" ht="13.5" thickBot="1" x14ac:dyDescent="0.25">
      <c r="A505" s="3"/>
      <c r="B505" s="3"/>
      <c r="C505" s="3"/>
      <c r="D505" s="3"/>
      <c r="E505" s="3"/>
      <c r="F505" s="2"/>
      <c r="G505" s="60"/>
      <c r="H505" s="60"/>
      <c r="L505" s="60"/>
      <c r="M505" s="60"/>
      <c r="N505" s="60"/>
      <c r="O505" s="60"/>
      <c r="Y505" s="60"/>
      <c r="Z505" s="60"/>
      <c r="AA505" s="60"/>
      <c r="AB505" s="60"/>
      <c r="AG505" s="73"/>
      <c r="AH505" s="3"/>
    </row>
    <row r="506" spans="1:34" ht="13.5" thickBot="1" x14ac:dyDescent="0.25">
      <c r="A506" s="3"/>
      <c r="B506" s="3"/>
      <c r="C506" s="3"/>
      <c r="D506" s="3"/>
      <c r="E506" s="3"/>
      <c r="F506" s="2"/>
      <c r="G506" s="60"/>
      <c r="H506" s="60"/>
      <c r="L506" s="60"/>
      <c r="M506" s="60"/>
      <c r="N506" s="60"/>
      <c r="O506" s="60"/>
      <c r="Y506" s="60"/>
      <c r="Z506" s="60"/>
      <c r="AA506" s="60"/>
      <c r="AB506" s="60"/>
      <c r="AG506" s="73"/>
      <c r="AH506" s="3"/>
    </row>
    <row r="507" spans="1:34" ht="13.5" thickBot="1" x14ac:dyDescent="0.25">
      <c r="A507" s="3"/>
      <c r="B507" s="3"/>
      <c r="C507" s="3"/>
      <c r="D507" s="3"/>
      <c r="E507" s="3"/>
      <c r="F507" s="2"/>
      <c r="G507" s="60"/>
      <c r="H507" s="60"/>
      <c r="L507" s="60"/>
      <c r="M507" s="60"/>
      <c r="N507" s="60"/>
      <c r="O507" s="60"/>
      <c r="Y507" s="60"/>
      <c r="Z507" s="60"/>
      <c r="AA507" s="60"/>
      <c r="AB507" s="60"/>
      <c r="AG507" s="73"/>
      <c r="AH507" s="3"/>
    </row>
    <row r="508" spans="1:34" ht="13.5" thickBot="1" x14ac:dyDescent="0.25">
      <c r="A508" s="3"/>
      <c r="B508" s="3"/>
      <c r="C508" s="3"/>
      <c r="D508" s="3"/>
      <c r="E508" s="3"/>
      <c r="F508" s="2"/>
      <c r="G508" s="60"/>
      <c r="H508" s="60"/>
      <c r="L508" s="60"/>
      <c r="M508" s="60"/>
      <c r="N508" s="60"/>
      <c r="O508" s="60"/>
      <c r="Y508" s="60"/>
      <c r="Z508" s="60"/>
      <c r="AA508" s="60"/>
      <c r="AB508" s="60"/>
      <c r="AG508" s="73"/>
      <c r="AH508" s="3"/>
    </row>
    <row r="509" spans="1:34" ht="13.5" thickBot="1" x14ac:dyDescent="0.25">
      <c r="A509" s="3"/>
      <c r="B509" s="3"/>
      <c r="C509" s="3"/>
      <c r="D509" s="3"/>
      <c r="E509" s="3"/>
      <c r="F509" s="2"/>
      <c r="G509" s="60"/>
      <c r="H509" s="60"/>
      <c r="L509" s="60"/>
      <c r="M509" s="60"/>
      <c r="N509" s="60"/>
      <c r="O509" s="60"/>
      <c r="Y509" s="60"/>
      <c r="Z509" s="60"/>
      <c r="AA509" s="60"/>
      <c r="AB509" s="60"/>
      <c r="AG509" s="73"/>
      <c r="AH509" s="3"/>
    </row>
    <row r="510" spans="1:34" ht="13.5" thickBot="1" x14ac:dyDescent="0.25">
      <c r="A510" s="3"/>
      <c r="B510" s="3"/>
      <c r="C510" s="3"/>
      <c r="D510" s="3"/>
      <c r="E510" s="3"/>
      <c r="F510" s="2"/>
      <c r="G510" s="60"/>
      <c r="H510" s="60"/>
      <c r="L510" s="60"/>
      <c r="M510" s="60"/>
      <c r="N510" s="60"/>
      <c r="O510" s="60"/>
      <c r="Y510" s="60"/>
      <c r="Z510" s="60"/>
      <c r="AA510" s="60"/>
      <c r="AB510" s="60"/>
      <c r="AG510" s="73"/>
      <c r="AH510" s="3"/>
    </row>
    <row r="511" spans="1:34" ht="13.5" thickBot="1" x14ac:dyDescent="0.25">
      <c r="A511" s="3"/>
      <c r="B511" s="3"/>
      <c r="C511" s="3"/>
      <c r="D511" s="3"/>
      <c r="E511" s="3"/>
      <c r="F511" s="2"/>
      <c r="G511" s="60"/>
      <c r="H511" s="60"/>
      <c r="L511" s="60"/>
      <c r="M511" s="60"/>
      <c r="N511" s="60"/>
      <c r="O511" s="60"/>
      <c r="Y511" s="60"/>
      <c r="Z511" s="60"/>
      <c r="AA511" s="60"/>
      <c r="AB511" s="60"/>
      <c r="AG511" s="73"/>
      <c r="AH511" s="3"/>
    </row>
    <row r="512" spans="1:34" ht="13.5" thickBot="1" x14ac:dyDescent="0.25">
      <c r="A512" s="3"/>
      <c r="B512" s="3"/>
      <c r="C512" s="3"/>
      <c r="D512" s="3"/>
      <c r="E512" s="3"/>
      <c r="F512" s="2"/>
      <c r="G512" s="60"/>
      <c r="H512" s="60"/>
      <c r="L512" s="60"/>
      <c r="M512" s="60"/>
      <c r="N512" s="60"/>
      <c r="O512" s="60"/>
      <c r="Y512" s="60"/>
      <c r="Z512" s="60"/>
      <c r="AA512" s="60"/>
      <c r="AB512" s="60"/>
      <c r="AG512" s="73"/>
      <c r="AH512" s="3"/>
    </row>
    <row r="513" spans="1:34" ht="13.5" thickBot="1" x14ac:dyDescent="0.25">
      <c r="A513" s="3"/>
      <c r="B513" s="3"/>
      <c r="C513" s="3"/>
      <c r="D513" s="3"/>
      <c r="E513" s="3"/>
      <c r="F513" s="2"/>
      <c r="G513" s="60"/>
      <c r="H513" s="60"/>
      <c r="L513" s="60"/>
      <c r="M513" s="60"/>
      <c r="N513" s="60"/>
      <c r="O513" s="60"/>
      <c r="Y513" s="60"/>
      <c r="Z513" s="60"/>
      <c r="AA513" s="60"/>
      <c r="AB513" s="60"/>
      <c r="AG513" s="73"/>
      <c r="AH513" s="3"/>
    </row>
    <row r="514" spans="1:34" ht="13.5" thickBot="1" x14ac:dyDescent="0.25">
      <c r="A514" s="3"/>
      <c r="B514" s="3"/>
      <c r="C514" s="3"/>
      <c r="D514" s="3"/>
      <c r="E514" s="3"/>
      <c r="F514" s="2"/>
      <c r="G514" s="60"/>
      <c r="H514" s="60"/>
      <c r="L514" s="60"/>
      <c r="M514" s="60"/>
      <c r="N514" s="60"/>
      <c r="O514" s="60"/>
      <c r="Y514" s="60"/>
      <c r="Z514" s="60"/>
      <c r="AA514" s="60"/>
      <c r="AB514" s="60"/>
      <c r="AG514" s="73"/>
      <c r="AH514" s="3"/>
    </row>
    <row r="515" spans="1:34" ht="13.5" thickBot="1" x14ac:dyDescent="0.25">
      <c r="A515" s="3"/>
      <c r="B515" s="3"/>
      <c r="C515" s="3"/>
      <c r="D515" s="3"/>
      <c r="E515" s="3"/>
      <c r="F515" s="2"/>
      <c r="G515" s="60"/>
      <c r="H515" s="60"/>
      <c r="L515" s="60"/>
      <c r="M515" s="60"/>
      <c r="N515" s="60"/>
      <c r="O515" s="60"/>
      <c r="Y515" s="60"/>
      <c r="Z515" s="60"/>
      <c r="AA515" s="60"/>
      <c r="AB515" s="60"/>
      <c r="AG515" s="73"/>
      <c r="AH515" s="3"/>
    </row>
    <row r="516" spans="1:34" ht="13.5" thickBot="1" x14ac:dyDescent="0.25">
      <c r="A516" s="3"/>
      <c r="B516" s="3"/>
      <c r="C516" s="3"/>
      <c r="D516" s="3"/>
      <c r="E516" s="3"/>
      <c r="F516" s="2"/>
      <c r="G516" s="60"/>
      <c r="H516" s="60"/>
      <c r="L516" s="60"/>
      <c r="M516" s="60"/>
      <c r="N516" s="60"/>
      <c r="O516" s="60"/>
      <c r="Y516" s="60"/>
      <c r="Z516" s="60"/>
      <c r="AA516" s="60"/>
      <c r="AB516" s="60"/>
      <c r="AG516" s="73"/>
      <c r="AH516" s="3"/>
    </row>
    <row r="517" spans="1:34" ht="13.5" thickBot="1" x14ac:dyDescent="0.25">
      <c r="A517" s="3"/>
      <c r="B517" s="3"/>
      <c r="C517" s="3"/>
      <c r="D517" s="3"/>
      <c r="E517" s="3"/>
      <c r="F517" s="2"/>
      <c r="G517" s="60"/>
      <c r="H517" s="60"/>
      <c r="L517" s="60"/>
      <c r="M517" s="60"/>
      <c r="N517" s="60"/>
      <c r="O517" s="60"/>
      <c r="Y517" s="60"/>
      <c r="Z517" s="60"/>
      <c r="AA517" s="60"/>
      <c r="AB517" s="60"/>
      <c r="AG517" s="73"/>
      <c r="AH517" s="3"/>
    </row>
    <row r="518" spans="1:34" ht="13.5" thickBot="1" x14ac:dyDescent="0.25">
      <c r="A518" s="3"/>
      <c r="B518" s="3"/>
      <c r="C518" s="3"/>
      <c r="D518" s="3"/>
      <c r="E518" s="3"/>
      <c r="F518" s="2"/>
      <c r="G518" s="60"/>
      <c r="H518" s="60"/>
      <c r="L518" s="60"/>
      <c r="M518" s="60"/>
      <c r="N518" s="60"/>
      <c r="O518" s="60"/>
      <c r="Y518" s="60"/>
      <c r="Z518" s="60"/>
      <c r="AA518" s="60"/>
      <c r="AB518" s="60"/>
      <c r="AG518" s="73"/>
      <c r="AH518" s="3"/>
    </row>
    <row r="519" spans="1:34" ht="13.5" thickBot="1" x14ac:dyDescent="0.25">
      <c r="A519" s="3"/>
      <c r="B519" s="3"/>
      <c r="C519" s="3"/>
      <c r="D519" s="3"/>
      <c r="E519" s="3"/>
      <c r="F519" s="2"/>
      <c r="G519" s="60"/>
      <c r="H519" s="60"/>
      <c r="L519" s="60"/>
      <c r="M519" s="60"/>
      <c r="N519" s="60"/>
      <c r="O519" s="60"/>
      <c r="Y519" s="60"/>
      <c r="Z519" s="60"/>
      <c r="AA519" s="60"/>
      <c r="AB519" s="60"/>
      <c r="AG519" s="73"/>
      <c r="AH519" s="3"/>
    </row>
    <row r="520" spans="1:34" ht="13.5" thickBot="1" x14ac:dyDescent="0.25">
      <c r="A520" s="3"/>
      <c r="B520" s="3"/>
      <c r="C520" s="3"/>
      <c r="D520" s="3"/>
      <c r="E520" s="3"/>
      <c r="F520" s="2"/>
      <c r="G520" s="60"/>
      <c r="H520" s="60"/>
      <c r="L520" s="60"/>
      <c r="M520" s="60"/>
      <c r="N520" s="60"/>
      <c r="O520" s="60"/>
      <c r="Y520" s="60"/>
      <c r="Z520" s="60"/>
      <c r="AA520" s="60"/>
      <c r="AB520" s="60"/>
      <c r="AG520" s="73"/>
      <c r="AH520" s="3"/>
    </row>
    <row r="521" spans="1:34" ht="13.5" thickBot="1" x14ac:dyDescent="0.25">
      <c r="A521" s="3"/>
      <c r="B521" s="3"/>
      <c r="C521" s="3"/>
      <c r="D521" s="3"/>
      <c r="E521" s="3"/>
      <c r="F521" s="2"/>
      <c r="G521" s="60"/>
      <c r="H521" s="60"/>
      <c r="L521" s="60"/>
      <c r="M521" s="60"/>
      <c r="N521" s="60"/>
      <c r="O521" s="60"/>
      <c r="Y521" s="60"/>
      <c r="Z521" s="60"/>
      <c r="AA521" s="60"/>
      <c r="AB521" s="60"/>
      <c r="AG521" s="73"/>
      <c r="AH521" s="3"/>
    </row>
    <row r="522" spans="1:34" ht="13.5" thickBot="1" x14ac:dyDescent="0.25">
      <c r="A522" s="3"/>
      <c r="B522" s="3"/>
      <c r="C522" s="3"/>
      <c r="D522" s="3"/>
      <c r="E522" s="3"/>
      <c r="F522" s="2"/>
      <c r="G522" s="60"/>
      <c r="H522" s="60"/>
      <c r="L522" s="60"/>
      <c r="M522" s="60"/>
      <c r="N522" s="60"/>
      <c r="O522" s="60"/>
      <c r="Y522" s="60"/>
      <c r="Z522" s="60"/>
      <c r="AA522" s="60"/>
      <c r="AB522" s="60"/>
      <c r="AG522" s="73"/>
      <c r="AH522" s="3"/>
    </row>
    <row r="523" spans="1:34" ht="13.5" thickBot="1" x14ac:dyDescent="0.25">
      <c r="A523" s="3"/>
      <c r="B523" s="3"/>
      <c r="C523" s="3"/>
      <c r="D523" s="3"/>
      <c r="E523" s="3"/>
      <c r="F523" s="2"/>
      <c r="G523" s="60"/>
      <c r="H523" s="60"/>
      <c r="L523" s="60"/>
      <c r="M523" s="60"/>
      <c r="N523" s="60"/>
      <c r="O523" s="60"/>
      <c r="Y523" s="60"/>
      <c r="Z523" s="60"/>
      <c r="AA523" s="60"/>
      <c r="AB523" s="60"/>
      <c r="AG523" s="73"/>
      <c r="AH523" s="3"/>
    </row>
    <row r="524" spans="1:34" ht="13.5" thickBot="1" x14ac:dyDescent="0.25">
      <c r="A524" s="3"/>
      <c r="B524" s="3"/>
      <c r="C524" s="3"/>
      <c r="D524" s="3"/>
      <c r="E524" s="3"/>
      <c r="F524" s="2"/>
      <c r="G524" s="60"/>
      <c r="H524" s="60"/>
      <c r="L524" s="60"/>
      <c r="M524" s="60"/>
      <c r="N524" s="60"/>
      <c r="O524" s="60"/>
      <c r="Y524" s="60"/>
      <c r="Z524" s="60"/>
      <c r="AA524" s="60"/>
      <c r="AB524" s="60"/>
      <c r="AG524" s="73"/>
      <c r="AH524" s="3"/>
    </row>
    <row r="525" spans="1:34" ht="13.5" thickBot="1" x14ac:dyDescent="0.25">
      <c r="A525" s="3"/>
      <c r="B525" s="3"/>
      <c r="C525" s="3"/>
      <c r="D525" s="3"/>
      <c r="E525" s="3"/>
      <c r="F525" s="2"/>
      <c r="L525" s="60"/>
      <c r="M525" s="60"/>
      <c r="N525" s="60"/>
      <c r="O525" s="60"/>
      <c r="Y525" s="60"/>
      <c r="Z525" s="60"/>
      <c r="AA525" s="60"/>
      <c r="AB525" s="60"/>
      <c r="AG525" s="73"/>
      <c r="AH525" s="3"/>
    </row>
    <row r="526" spans="1:34" ht="13.5" thickBot="1" x14ac:dyDescent="0.25">
      <c r="A526" s="3"/>
      <c r="B526" s="3"/>
      <c r="C526" s="3"/>
      <c r="D526" s="3"/>
      <c r="E526" s="3"/>
      <c r="F526" s="2"/>
      <c r="L526" s="60"/>
      <c r="M526" s="60"/>
      <c r="N526" s="60"/>
      <c r="O526" s="60"/>
      <c r="Y526" s="60"/>
      <c r="Z526" s="60"/>
      <c r="AA526" s="60"/>
      <c r="AB526" s="60"/>
      <c r="AG526" s="73"/>
      <c r="AH526" s="3"/>
    </row>
    <row r="527" spans="1:34" ht="13.5" thickBot="1" x14ac:dyDescent="0.25">
      <c r="A527" s="3"/>
      <c r="B527" s="3"/>
      <c r="C527" s="3"/>
      <c r="D527" s="3"/>
      <c r="E527" s="3"/>
      <c r="F527" s="2"/>
      <c r="L527" s="60"/>
      <c r="M527" s="60"/>
      <c r="N527" s="60"/>
      <c r="O527" s="60"/>
      <c r="Y527" s="60"/>
      <c r="Z527" s="60"/>
      <c r="AA527" s="60"/>
      <c r="AB527" s="60"/>
      <c r="AG527" s="73"/>
      <c r="AH527" s="3"/>
    </row>
    <row r="528" spans="1:34" ht="13.5" thickBot="1" x14ac:dyDescent="0.25">
      <c r="A528" s="3"/>
      <c r="B528" s="3"/>
      <c r="C528" s="3"/>
      <c r="D528" s="3"/>
      <c r="E528" s="3"/>
      <c r="F528" s="2"/>
      <c r="L528" s="60"/>
      <c r="M528" s="60"/>
      <c r="N528" s="60"/>
      <c r="O528" s="60"/>
      <c r="Y528" s="60"/>
      <c r="Z528" s="60"/>
      <c r="AA528" s="60"/>
      <c r="AB528" s="60"/>
      <c r="AG528" s="73"/>
      <c r="AH528" s="3"/>
    </row>
    <row r="529" spans="1:34" ht="13.5" thickBot="1" x14ac:dyDescent="0.25">
      <c r="A529" s="3"/>
      <c r="B529" s="3"/>
      <c r="C529" s="3"/>
      <c r="D529" s="3"/>
      <c r="E529" s="3"/>
      <c r="F529" s="2"/>
      <c r="L529" s="60"/>
      <c r="M529" s="60"/>
      <c r="N529" s="60"/>
      <c r="O529" s="60"/>
      <c r="Y529" s="60"/>
      <c r="Z529" s="60"/>
      <c r="AA529" s="60"/>
      <c r="AB529" s="60"/>
      <c r="AG529" s="73"/>
      <c r="AH529" s="3"/>
    </row>
    <row r="530" spans="1:34" ht="13.5" thickBot="1" x14ac:dyDescent="0.25">
      <c r="A530" s="3"/>
      <c r="B530" s="3"/>
      <c r="C530" s="3"/>
      <c r="D530" s="3"/>
      <c r="E530" s="3"/>
      <c r="F530" s="2"/>
      <c r="L530" s="60"/>
      <c r="M530" s="60"/>
      <c r="N530" s="60"/>
      <c r="O530" s="60"/>
      <c r="Y530" s="60"/>
      <c r="Z530" s="60"/>
      <c r="AA530" s="60"/>
      <c r="AB530" s="60"/>
      <c r="AG530" s="73"/>
      <c r="AH530" s="3"/>
    </row>
    <row r="531" spans="1:34" ht="13.5" thickBot="1" x14ac:dyDescent="0.25">
      <c r="A531" s="3"/>
      <c r="B531" s="3"/>
      <c r="C531" s="3"/>
      <c r="D531" s="3"/>
      <c r="E531" s="3"/>
      <c r="F531" s="2"/>
      <c r="L531" s="60"/>
      <c r="M531" s="60"/>
      <c r="N531" s="60"/>
      <c r="O531" s="60"/>
      <c r="Y531" s="60"/>
      <c r="Z531" s="60"/>
      <c r="AA531" s="60"/>
      <c r="AB531" s="60"/>
      <c r="AG531" s="73"/>
      <c r="AH531" s="3"/>
    </row>
    <row r="532" spans="1:34" ht="13.5" thickBot="1" x14ac:dyDescent="0.25">
      <c r="A532" s="3"/>
      <c r="B532" s="3"/>
      <c r="C532" s="3"/>
      <c r="D532" s="3"/>
      <c r="E532" s="3"/>
      <c r="F532" s="2"/>
      <c r="L532" s="60"/>
      <c r="M532" s="60"/>
      <c r="N532" s="60"/>
      <c r="O532" s="60"/>
      <c r="Y532" s="60"/>
      <c r="Z532" s="60"/>
      <c r="AA532" s="60"/>
      <c r="AB532" s="60"/>
      <c r="AG532" s="73"/>
      <c r="AH532" s="3"/>
    </row>
    <row r="533" spans="1:34" ht="13.5" thickBot="1" x14ac:dyDescent="0.25">
      <c r="A533" s="3"/>
      <c r="B533" s="3"/>
      <c r="C533" s="3"/>
      <c r="D533" s="3"/>
      <c r="E533" s="3"/>
      <c r="F533" s="2"/>
      <c r="L533" s="60"/>
      <c r="M533" s="60"/>
      <c r="N533" s="60"/>
      <c r="O533" s="60"/>
      <c r="Y533" s="60"/>
      <c r="Z533" s="60"/>
      <c r="AA533" s="60"/>
      <c r="AB533" s="60"/>
      <c r="AG533" s="73"/>
      <c r="AH533" s="3"/>
    </row>
    <row r="534" spans="1:34" ht="13.5" thickBot="1" x14ac:dyDescent="0.25">
      <c r="A534" s="3"/>
      <c r="B534" s="3"/>
      <c r="C534" s="3"/>
      <c r="D534" s="3"/>
      <c r="E534" s="3"/>
      <c r="F534" s="2"/>
      <c r="L534" s="60"/>
      <c r="M534" s="60"/>
      <c r="N534" s="60"/>
      <c r="O534" s="60"/>
      <c r="Y534" s="60"/>
      <c r="Z534" s="60"/>
      <c r="AA534" s="60"/>
      <c r="AB534" s="60"/>
      <c r="AG534" s="73"/>
      <c r="AH534" s="3"/>
    </row>
    <row r="535" spans="1:34" ht="13.5" thickBot="1" x14ac:dyDescent="0.25">
      <c r="A535" s="3"/>
      <c r="B535" s="3"/>
      <c r="C535" s="3"/>
      <c r="D535" s="3"/>
      <c r="E535" s="3"/>
      <c r="F535" s="2"/>
      <c r="L535" s="60"/>
      <c r="M535" s="60"/>
      <c r="N535" s="60"/>
      <c r="O535" s="60"/>
      <c r="Y535" s="60"/>
      <c r="Z535" s="60"/>
      <c r="AA535" s="60"/>
      <c r="AB535" s="60"/>
      <c r="AG535" s="73"/>
      <c r="AH535" s="3"/>
    </row>
    <row r="536" spans="1:34" ht="13.5" thickBot="1" x14ac:dyDescent="0.25">
      <c r="A536" s="3"/>
      <c r="B536" s="3"/>
      <c r="C536" s="3"/>
      <c r="D536" s="3"/>
      <c r="E536" s="3"/>
      <c r="F536" s="2"/>
      <c r="L536" s="60"/>
      <c r="M536" s="60"/>
      <c r="N536" s="60"/>
      <c r="O536" s="60"/>
      <c r="Y536" s="60"/>
      <c r="Z536" s="60"/>
      <c r="AA536" s="60"/>
      <c r="AB536" s="60"/>
      <c r="AG536" s="73"/>
      <c r="AH536" s="3"/>
    </row>
    <row r="537" spans="1:34" ht="13.5" thickBot="1" x14ac:dyDescent="0.25">
      <c r="A537" s="3"/>
      <c r="B537" s="3"/>
      <c r="C537" s="3"/>
      <c r="D537" s="3"/>
      <c r="E537" s="3"/>
      <c r="F537" s="2"/>
      <c r="L537" s="60"/>
      <c r="M537" s="60"/>
      <c r="N537" s="60"/>
      <c r="O537" s="60"/>
      <c r="Y537" s="60"/>
      <c r="Z537" s="60"/>
      <c r="AA537" s="60"/>
      <c r="AB537" s="60"/>
      <c r="AG537" s="73"/>
      <c r="AH537" s="3"/>
    </row>
    <row r="538" spans="1:34" ht="13.5" thickBot="1" x14ac:dyDescent="0.25">
      <c r="A538" s="3"/>
      <c r="B538" s="3"/>
      <c r="C538" s="3"/>
      <c r="D538" s="3"/>
      <c r="E538" s="3"/>
      <c r="F538" s="2"/>
      <c r="L538" s="60"/>
      <c r="M538" s="60"/>
      <c r="N538" s="60"/>
      <c r="O538" s="60"/>
      <c r="Y538" s="60"/>
      <c r="Z538" s="60"/>
      <c r="AA538" s="60"/>
      <c r="AB538" s="60"/>
      <c r="AG538" s="73"/>
      <c r="AH538" s="3"/>
    </row>
    <row r="539" spans="1:34" ht="13.5" thickBot="1" x14ac:dyDescent="0.25">
      <c r="A539" s="3"/>
      <c r="B539" s="3"/>
      <c r="C539" s="3"/>
      <c r="D539" s="3"/>
      <c r="E539" s="3"/>
      <c r="F539" s="2"/>
      <c r="L539" s="60"/>
      <c r="M539" s="60"/>
      <c r="N539" s="60"/>
      <c r="O539" s="60"/>
      <c r="Y539" s="60"/>
      <c r="Z539" s="60"/>
      <c r="AA539" s="60"/>
      <c r="AB539" s="60"/>
      <c r="AG539" s="73"/>
      <c r="AH539" s="3"/>
    </row>
    <row r="540" spans="1:34" ht="13.5" thickBot="1" x14ac:dyDescent="0.25">
      <c r="A540" s="3"/>
      <c r="B540" s="3"/>
      <c r="C540" s="3"/>
      <c r="D540" s="3"/>
      <c r="E540" s="3"/>
      <c r="F540" s="2"/>
      <c r="L540" s="60"/>
      <c r="M540" s="60"/>
      <c r="N540" s="60"/>
      <c r="O540" s="60"/>
      <c r="Y540" s="60"/>
      <c r="Z540" s="60"/>
      <c r="AA540" s="60"/>
      <c r="AB540" s="60"/>
      <c r="AG540" s="73"/>
      <c r="AH540" s="3"/>
    </row>
    <row r="541" spans="1:34" ht="13.5" thickBot="1" x14ac:dyDescent="0.25">
      <c r="A541" s="3"/>
      <c r="B541" s="3"/>
      <c r="C541" s="3"/>
      <c r="D541" s="3"/>
      <c r="E541" s="3"/>
      <c r="F541" s="2"/>
      <c r="L541" s="60"/>
      <c r="M541" s="60"/>
      <c r="N541" s="60"/>
      <c r="O541" s="60"/>
      <c r="Y541" s="60"/>
      <c r="Z541" s="60"/>
      <c r="AA541" s="60"/>
      <c r="AB541" s="60"/>
      <c r="AG541" s="73"/>
      <c r="AH541" s="3"/>
    </row>
    <row r="542" spans="1:34" ht="13.5" thickBot="1" x14ac:dyDescent="0.25">
      <c r="A542" s="3"/>
      <c r="B542" s="3"/>
      <c r="C542" s="3"/>
      <c r="D542" s="3"/>
      <c r="E542" s="3"/>
      <c r="F542" s="2"/>
      <c r="L542" s="60"/>
      <c r="M542" s="60"/>
      <c r="N542" s="60"/>
      <c r="O542" s="60"/>
      <c r="Y542" s="60"/>
      <c r="Z542" s="60"/>
      <c r="AA542" s="60"/>
      <c r="AB542" s="60"/>
      <c r="AG542" s="73"/>
      <c r="AH542" s="3"/>
    </row>
    <row r="543" spans="1:34" ht="13.5" thickBot="1" x14ac:dyDescent="0.25">
      <c r="A543" s="3"/>
      <c r="B543" s="3"/>
      <c r="C543" s="3"/>
      <c r="D543" s="3"/>
      <c r="E543" s="3"/>
      <c r="F543" s="2"/>
      <c r="L543" s="60"/>
      <c r="M543" s="60"/>
      <c r="N543" s="60"/>
      <c r="O543" s="60"/>
      <c r="Y543" s="60"/>
      <c r="Z543" s="60"/>
      <c r="AA543" s="60"/>
      <c r="AB543" s="60"/>
      <c r="AG543" s="73"/>
      <c r="AH543" s="3"/>
    </row>
    <row r="544" spans="1:34" ht="13.5" thickBot="1" x14ac:dyDescent="0.25">
      <c r="A544" s="3"/>
      <c r="B544" s="3"/>
      <c r="C544" s="3"/>
      <c r="D544" s="3"/>
      <c r="E544" s="3"/>
      <c r="F544" s="2"/>
      <c r="L544" s="60"/>
      <c r="M544" s="60"/>
      <c r="N544" s="60"/>
      <c r="O544" s="60"/>
      <c r="Y544" s="60"/>
      <c r="Z544" s="60"/>
      <c r="AA544" s="60"/>
      <c r="AB544" s="60"/>
      <c r="AG544" s="73"/>
      <c r="AH544" s="3"/>
    </row>
    <row r="545" spans="1:34" ht="13.5" thickBot="1" x14ac:dyDescent="0.25">
      <c r="A545" s="3"/>
      <c r="B545" s="3"/>
      <c r="C545" s="3"/>
      <c r="D545" s="3"/>
      <c r="E545" s="3"/>
      <c r="F545" s="2"/>
      <c r="L545" s="60"/>
      <c r="M545" s="60"/>
      <c r="N545" s="60"/>
      <c r="O545" s="60"/>
      <c r="Y545" s="60"/>
      <c r="Z545" s="60"/>
      <c r="AA545" s="60"/>
      <c r="AB545" s="60"/>
      <c r="AG545" s="73"/>
      <c r="AH545" s="3"/>
    </row>
    <row r="546" spans="1:34" ht="13.5" thickBot="1" x14ac:dyDescent="0.25">
      <c r="A546" s="3"/>
      <c r="B546" s="3"/>
      <c r="C546" s="3"/>
      <c r="D546" s="3"/>
      <c r="E546" s="3"/>
      <c r="F546" s="2"/>
      <c r="L546" s="60"/>
      <c r="M546" s="60"/>
      <c r="N546" s="60"/>
      <c r="O546" s="60"/>
      <c r="Y546" s="60"/>
      <c r="Z546" s="60"/>
      <c r="AA546" s="60"/>
      <c r="AB546" s="60"/>
      <c r="AG546" s="73"/>
      <c r="AH546" s="3"/>
    </row>
    <row r="547" spans="1:34" ht="13.5" thickBot="1" x14ac:dyDescent="0.25">
      <c r="A547" s="3"/>
      <c r="B547" s="3"/>
      <c r="C547" s="3"/>
      <c r="D547" s="3"/>
      <c r="E547" s="3"/>
      <c r="F547" s="2"/>
      <c r="L547" s="60"/>
      <c r="M547" s="60"/>
      <c r="N547" s="60"/>
      <c r="O547" s="60"/>
      <c r="Y547" s="60"/>
      <c r="Z547" s="60"/>
      <c r="AA547" s="60"/>
      <c r="AB547" s="60"/>
      <c r="AG547" s="73"/>
      <c r="AH547" s="3"/>
    </row>
    <row r="548" spans="1:34" ht="13.5" thickBot="1" x14ac:dyDescent="0.25">
      <c r="A548" s="3"/>
      <c r="B548" s="3"/>
      <c r="C548" s="3"/>
      <c r="D548" s="3"/>
      <c r="E548" s="3"/>
      <c r="F548" s="2"/>
      <c r="L548" s="60"/>
      <c r="M548" s="60"/>
      <c r="N548" s="60"/>
      <c r="O548" s="60"/>
      <c r="Y548" s="60"/>
      <c r="Z548" s="60"/>
      <c r="AA548" s="60"/>
      <c r="AB548" s="60"/>
      <c r="AG548" s="73"/>
      <c r="AH548" s="3"/>
    </row>
    <row r="549" spans="1:34" ht="13.5" thickBot="1" x14ac:dyDescent="0.25">
      <c r="A549" s="3"/>
      <c r="B549" s="3"/>
      <c r="C549" s="3"/>
      <c r="D549" s="3"/>
      <c r="E549" s="3"/>
      <c r="F549" s="2"/>
      <c r="L549" s="60"/>
      <c r="M549" s="60"/>
      <c r="N549" s="60"/>
      <c r="O549" s="60"/>
      <c r="Y549" s="60"/>
      <c r="Z549" s="60"/>
      <c r="AA549" s="60"/>
      <c r="AB549" s="60"/>
      <c r="AG549" s="73"/>
      <c r="AH549" s="3"/>
    </row>
    <row r="550" spans="1:34" ht="13.5" thickBot="1" x14ac:dyDescent="0.25">
      <c r="A550" s="3"/>
      <c r="B550" s="3"/>
      <c r="C550" s="3"/>
      <c r="D550" s="3"/>
      <c r="E550" s="3"/>
      <c r="F550" s="2"/>
      <c r="L550" s="60"/>
      <c r="M550" s="60"/>
      <c r="N550" s="60"/>
      <c r="O550" s="60"/>
      <c r="Y550" s="60"/>
      <c r="Z550" s="60"/>
      <c r="AA550" s="60"/>
      <c r="AB550" s="60"/>
      <c r="AG550" s="73"/>
      <c r="AH550" s="3"/>
    </row>
    <row r="551" spans="1:34" ht="13.5" thickBot="1" x14ac:dyDescent="0.25">
      <c r="A551" s="3"/>
      <c r="B551" s="3"/>
      <c r="C551" s="3"/>
      <c r="D551" s="3"/>
      <c r="E551" s="3"/>
      <c r="F551" s="2"/>
      <c r="L551" s="60"/>
      <c r="M551" s="60"/>
      <c r="N551" s="60"/>
      <c r="O551" s="60"/>
      <c r="Y551" s="60"/>
      <c r="Z551" s="60"/>
      <c r="AA551" s="60"/>
      <c r="AB551" s="60"/>
      <c r="AG551" s="73"/>
      <c r="AH551" s="3"/>
    </row>
    <row r="552" spans="1:34" ht="13.5" thickBot="1" x14ac:dyDescent="0.25">
      <c r="A552" s="3"/>
      <c r="B552" s="3"/>
      <c r="C552" s="3"/>
      <c r="D552" s="3"/>
      <c r="E552" s="3"/>
      <c r="F552" s="2"/>
      <c r="L552" s="60"/>
      <c r="M552" s="60"/>
      <c r="N552" s="60"/>
      <c r="O552" s="60"/>
      <c r="Y552" s="60"/>
      <c r="Z552" s="60"/>
      <c r="AA552" s="60"/>
      <c r="AB552" s="60"/>
      <c r="AG552" s="73"/>
      <c r="AH552" s="3"/>
    </row>
    <row r="553" spans="1:34" ht="13.5" thickBot="1" x14ac:dyDescent="0.25">
      <c r="A553" s="3"/>
      <c r="B553" s="3"/>
      <c r="C553" s="3"/>
      <c r="D553" s="3"/>
      <c r="E553" s="3"/>
      <c r="F553" s="2"/>
      <c r="L553" s="60"/>
      <c r="M553" s="60"/>
      <c r="N553" s="60"/>
      <c r="O553" s="60"/>
      <c r="Y553" s="60"/>
      <c r="Z553" s="60"/>
      <c r="AA553" s="60"/>
      <c r="AB553" s="60"/>
      <c r="AG553" s="73"/>
      <c r="AH553" s="3"/>
    </row>
    <row r="554" spans="1:34" ht="13.5" thickBot="1" x14ac:dyDescent="0.25">
      <c r="A554" s="3"/>
      <c r="B554" s="3"/>
      <c r="C554" s="3"/>
      <c r="D554" s="3"/>
      <c r="E554" s="3"/>
      <c r="F554" s="2"/>
      <c r="L554" s="60"/>
      <c r="M554" s="60"/>
      <c r="N554" s="60"/>
      <c r="O554" s="60"/>
      <c r="Y554" s="60"/>
      <c r="Z554" s="60"/>
      <c r="AA554" s="60"/>
      <c r="AB554" s="60"/>
      <c r="AG554" s="73"/>
      <c r="AH554" s="3"/>
    </row>
    <row r="555" spans="1:34" ht="13.5" thickBot="1" x14ac:dyDescent="0.25">
      <c r="A555" s="3"/>
      <c r="B555" s="3"/>
      <c r="C555" s="3"/>
      <c r="D555" s="3"/>
      <c r="E555" s="3"/>
      <c r="F555" s="2"/>
      <c r="L555" s="60"/>
      <c r="M555" s="60"/>
      <c r="N555" s="60"/>
      <c r="O555" s="60"/>
      <c r="Y555" s="60"/>
      <c r="Z555" s="60"/>
      <c r="AA555" s="60"/>
      <c r="AB555" s="60"/>
      <c r="AG555" s="73"/>
      <c r="AH555" s="3"/>
    </row>
    <row r="556" spans="1:34" ht="13.5" thickBot="1" x14ac:dyDescent="0.25">
      <c r="A556" s="3"/>
      <c r="B556" s="3"/>
      <c r="C556" s="3"/>
      <c r="D556" s="3"/>
      <c r="E556" s="3"/>
      <c r="F556" s="2"/>
      <c r="L556" s="60"/>
      <c r="M556" s="60"/>
      <c r="N556" s="60"/>
      <c r="O556" s="60"/>
      <c r="Y556" s="60"/>
      <c r="Z556" s="60"/>
      <c r="AA556" s="60"/>
      <c r="AB556" s="60"/>
      <c r="AG556" s="73"/>
      <c r="AH556" s="3"/>
    </row>
    <row r="557" spans="1:34" ht="13.5" thickBot="1" x14ac:dyDescent="0.25">
      <c r="A557" s="3"/>
      <c r="B557" s="3"/>
      <c r="C557" s="3"/>
      <c r="D557" s="3"/>
      <c r="E557" s="3"/>
      <c r="F557" s="2"/>
      <c r="L557" s="60"/>
      <c r="M557" s="60"/>
      <c r="N557" s="60"/>
      <c r="O557" s="60"/>
      <c r="Y557" s="60"/>
      <c r="Z557" s="60"/>
      <c r="AA557" s="60"/>
      <c r="AB557" s="60"/>
      <c r="AG557" s="73"/>
      <c r="AH557" s="3"/>
    </row>
    <row r="558" spans="1:34" ht="13.5" thickBot="1" x14ac:dyDescent="0.25">
      <c r="A558" s="3"/>
      <c r="B558" s="3"/>
      <c r="C558" s="3"/>
      <c r="D558" s="3"/>
      <c r="E558" s="3"/>
      <c r="F558" s="2"/>
      <c r="L558" s="60"/>
      <c r="M558" s="60"/>
      <c r="N558" s="60"/>
      <c r="O558" s="60"/>
      <c r="Y558" s="60"/>
      <c r="Z558" s="60"/>
      <c r="AA558" s="60"/>
      <c r="AB558" s="60"/>
      <c r="AG558" s="73"/>
      <c r="AH558" s="3"/>
    </row>
    <row r="559" spans="1:34" ht="13.5" thickBot="1" x14ac:dyDescent="0.25">
      <c r="A559" s="3"/>
      <c r="B559" s="3"/>
      <c r="C559" s="3"/>
      <c r="D559" s="3"/>
      <c r="E559" s="3"/>
      <c r="F559" s="2"/>
      <c r="L559" s="60"/>
      <c r="M559" s="60"/>
      <c r="N559" s="60"/>
      <c r="O559" s="60"/>
      <c r="Y559" s="60"/>
      <c r="Z559" s="60"/>
      <c r="AA559" s="60"/>
      <c r="AB559" s="60"/>
      <c r="AG559" s="73"/>
      <c r="AH559" s="3"/>
    </row>
    <row r="560" spans="1:34" ht="13.5" thickBot="1" x14ac:dyDescent="0.25">
      <c r="A560" s="3"/>
      <c r="B560" s="3"/>
      <c r="C560" s="3"/>
      <c r="D560" s="3"/>
      <c r="E560" s="3"/>
      <c r="F560" s="2"/>
      <c r="L560" s="60"/>
      <c r="M560" s="60"/>
      <c r="N560" s="60"/>
      <c r="O560" s="60"/>
      <c r="Y560" s="60"/>
      <c r="Z560" s="60"/>
      <c r="AA560" s="60"/>
      <c r="AB560" s="60"/>
      <c r="AG560" s="73"/>
      <c r="AH560" s="3"/>
    </row>
    <row r="561" spans="1:34" ht="13.5" thickBot="1" x14ac:dyDescent="0.25">
      <c r="A561" s="3"/>
      <c r="B561" s="3"/>
      <c r="C561" s="3"/>
      <c r="D561" s="3"/>
      <c r="E561" s="3"/>
      <c r="F561" s="2"/>
      <c r="L561" s="60"/>
      <c r="M561" s="60"/>
      <c r="N561" s="60"/>
      <c r="O561" s="60"/>
      <c r="Y561" s="60"/>
      <c r="Z561" s="60"/>
      <c r="AA561" s="60"/>
      <c r="AB561" s="60"/>
      <c r="AG561" s="73"/>
      <c r="AH561" s="3"/>
    </row>
    <row r="562" spans="1:34" ht="13.5" thickBot="1" x14ac:dyDescent="0.25">
      <c r="A562" s="3"/>
      <c r="B562" s="3"/>
      <c r="C562" s="3"/>
      <c r="D562" s="3"/>
      <c r="E562" s="3"/>
      <c r="F562" s="2"/>
      <c r="L562" s="60"/>
      <c r="M562" s="60"/>
      <c r="N562" s="60"/>
      <c r="O562" s="60"/>
      <c r="Y562" s="60"/>
      <c r="Z562" s="60"/>
      <c r="AA562" s="60"/>
      <c r="AB562" s="60"/>
      <c r="AG562" s="73"/>
      <c r="AH562" s="3"/>
    </row>
    <row r="563" spans="1:34" ht="13.5" thickBot="1" x14ac:dyDescent="0.25">
      <c r="A563" s="3"/>
      <c r="B563" s="3"/>
      <c r="C563" s="3"/>
      <c r="D563" s="3"/>
      <c r="E563" s="3"/>
      <c r="F563" s="2"/>
      <c r="L563" s="60"/>
      <c r="M563" s="60"/>
      <c r="N563" s="60"/>
      <c r="O563" s="60"/>
      <c r="Y563" s="60"/>
      <c r="Z563" s="60"/>
      <c r="AA563" s="60"/>
      <c r="AB563" s="60"/>
      <c r="AG563" s="73"/>
      <c r="AH563" s="3"/>
    </row>
    <row r="564" spans="1:34" ht="13.5" thickBot="1" x14ac:dyDescent="0.25">
      <c r="A564" s="3"/>
      <c r="B564" s="3"/>
      <c r="C564" s="3"/>
      <c r="D564" s="3"/>
      <c r="E564" s="3"/>
      <c r="F564" s="2"/>
      <c r="L564" s="60"/>
      <c r="M564" s="60"/>
      <c r="N564" s="60"/>
      <c r="O564" s="60"/>
      <c r="Y564" s="60"/>
      <c r="Z564" s="60"/>
      <c r="AA564" s="60"/>
      <c r="AB564" s="60"/>
      <c r="AG564" s="73"/>
      <c r="AH564" s="3"/>
    </row>
    <row r="565" spans="1:34" ht="13.5" thickBot="1" x14ac:dyDescent="0.25">
      <c r="A565" s="3"/>
      <c r="B565" s="3"/>
      <c r="C565" s="3"/>
      <c r="D565" s="3"/>
      <c r="E565" s="3"/>
      <c r="F565" s="2"/>
      <c r="L565" s="60"/>
      <c r="M565" s="60"/>
      <c r="N565" s="60"/>
      <c r="O565" s="60"/>
      <c r="Y565" s="60"/>
      <c r="Z565" s="60"/>
      <c r="AA565" s="60"/>
      <c r="AB565" s="60"/>
      <c r="AG565" s="73"/>
      <c r="AH565" s="3"/>
    </row>
    <row r="566" spans="1:34" ht="13.5" thickBot="1" x14ac:dyDescent="0.25">
      <c r="A566" s="3"/>
      <c r="B566" s="3"/>
      <c r="C566" s="3"/>
      <c r="D566" s="3"/>
      <c r="E566" s="3"/>
      <c r="F566" s="2"/>
      <c r="L566" s="60"/>
      <c r="M566" s="60"/>
      <c r="N566" s="60"/>
      <c r="O566" s="60"/>
      <c r="Y566" s="60"/>
      <c r="Z566" s="60"/>
      <c r="AA566" s="60"/>
      <c r="AB566" s="60"/>
      <c r="AG566" s="73"/>
      <c r="AH566" s="3"/>
    </row>
    <row r="567" spans="1:34" ht="13.5" thickBot="1" x14ac:dyDescent="0.25">
      <c r="A567" s="3"/>
      <c r="B567" s="3"/>
      <c r="C567" s="3"/>
      <c r="D567" s="3"/>
      <c r="E567" s="3"/>
      <c r="F567" s="2"/>
      <c r="L567" s="60"/>
      <c r="M567" s="60"/>
      <c r="N567" s="60"/>
      <c r="O567" s="60"/>
      <c r="Y567" s="60"/>
      <c r="Z567" s="60"/>
      <c r="AA567" s="60"/>
      <c r="AB567" s="60"/>
      <c r="AG567" s="73"/>
      <c r="AH567" s="3"/>
    </row>
    <row r="568" spans="1:34" ht="13.5" thickBot="1" x14ac:dyDescent="0.25">
      <c r="A568" s="3"/>
      <c r="B568" s="3"/>
      <c r="C568" s="3"/>
      <c r="D568" s="3"/>
      <c r="E568" s="3"/>
      <c r="F568" s="2"/>
      <c r="L568" s="60"/>
      <c r="M568" s="60"/>
      <c r="N568" s="60"/>
      <c r="O568" s="60"/>
      <c r="Y568" s="60"/>
      <c r="Z568" s="60"/>
      <c r="AA568" s="60"/>
      <c r="AB568" s="60"/>
      <c r="AG568" s="73"/>
      <c r="AH568" s="3"/>
    </row>
    <row r="569" spans="1:34" ht="13.5" thickBot="1" x14ac:dyDescent="0.25">
      <c r="A569" s="3"/>
      <c r="B569" s="3"/>
      <c r="C569" s="3"/>
      <c r="D569" s="3"/>
      <c r="E569" s="3"/>
      <c r="F569" s="2"/>
      <c r="L569" s="60"/>
      <c r="M569" s="60"/>
      <c r="N569" s="60"/>
      <c r="O569" s="60"/>
      <c r="Y569" s="60"/>
      <c r="Z569" s="60"/>
      <c r="AA569" s="60"/>
      <c r="AB569" s="60"/>
      <c r="AG569" s="73"/>
      <c r="AH569" s="3"/>
    </row>
    <row r="570" spans="1:34" ht="13.5" thickBot="1" x14ac:dyDescent="0.25">
      <c r="A570" s="3"/>
      <c r="B570" s="3"/>
      <c r="C570" s="3"/>
      <c r="D570" s="3"/>
      <c r="E570" s="3"/>
      <c r="F570" s="2"/>
      <c r="L570" s="60"/>
      <c r="M570" s="60"/>
      <c r="N570" s="60"/>
      <c r="O570" s="60"/>
      <c r="Y570" s="60"/>
      <c r="Z570" s="60"/>
      <c r="AA570" s="60"/>
      <c r="AB570" s="60"/>
      <c r="AG570" s="73"/>
      <c r="AH570" s="3"/>
    </row>
    <row r="571" spans="1:34" ht="13.5" thickBot="1" x14ac:dyDescent="0.25">
      <c r="A571" s="3"/>
      <c r="B571" s="3"/>
      <c r="C571" s="3"/>
      <c r="D571" s="3"/>
      <c r="E571" s="3"/>
      <c r="F571" s="2"/>
      <c r="L571" s="60"/>
      <c r="M571" s="60"/>
      <c r="N571" s="60"/>
      <c r="O571" s="60"/>
      <c r="Y571" s="60"/>
      <c r="Z571" s="60"/>
      <c r="AA571" s="60"/>
      <c r="AB571" s="60"/>
      <c r="AG571" s="73"/>
      <c r="AH571" s="3"/>
    </row>
    <row r="572" spans="1:34" ht="13.5" thickBot="1" x14ac:dyDescent="0.25">
      <c r="A572" s="3"/>
      <c r="B572" s="3"/>
      <c r="C572" s="3"/>
      <c r="D572" s="3"/>
      <c r="E572" s="3"/>
      <c r="F572" s="2"/>
      <c r="L572" s="60"/>
      <c r="M572" s="60"/>
      <c r="N572" s="60"/>
      <c r="O572" s="60"/>
      <c r="Y572" s="60"/>
      <c r="Z572" s="60"/>
      <c r="AA572" s="60"/>
      <c r="AB572" s="60"/>
      <c r="AG572" s="73"/>
      <c r="AH572" s="3"/>
    </row>
    <row r="573" spans="1:34" ht="13.5" thickBot="1" x14ac:dyDescent="0.25">
      <c r="A573" s="3"/>
      <c r="B573" s="3"/>
      <c r="C573" s="3"/>
      <c r="D573" s="3"/>
      <c r="E573" s="3"/>
      <c r="F573" s="2"/>
      <c r="L573" s="60"/>
      <c r="M573" s="60"/>
      <c r="N573" s="60"/>
      <c r="O573" s="60"/>
      <c r="Y573" s="60"/>
      <c r="Z573" s="60"/>
      <c r="AA573" s="60"/>
      <c r="AB573" s="60"/>
      <c r="AG573" s="73"/>
      <c r="AH573" s="3"/>
    </row>
    <row r="574" spans="1:34" ht="13.5" thickBot="1" x14ac:dyDescent="0.25">
      <c r="A574" s="3"/>
      <c r="B574" s="3"/>
      <c r="C574" s="3"/>
      <c r="D574" s="3"/>
      <c r="E574" s="3"/>
      <c r="F574" s="2"/>
      <c r="L574" s="60"/>
      <c r="M574" s="60"/>
      <c r="N574" s="60"/>
      <c r="O574" s="60"/>
      <c r="Y574" s="60"/>
      <c r="Z574" s="60"/>
      <c r="AA574" s="60"/>
      <c r="AB574" s="60"/>
      <c r="AG574" s="73"/>
      <c r="AH574" s="3"/>
    </row>
    <row r="575" spans="1:34" ht="13.5" thickBot="1" x14ac:dyDescent="0.25">
      <c r="A575" s="3"/>
      <c r="B575" s="3"/>
      <c r="C575" s="3"/>
      <c r="D575" s="3"/>
      <c r="E575" s="3"/>
      <c r="F575" s="2"/>
      <c r="L575" s="60"/>
      <c r="M575" s="60"/>
      <c r="N575" s="60"/>
      <c r="O575" s="60"/>
      <c r="Y575" s="60"/>
      <c r="Z575" s="60"/>
      <c r="AA575" s="60"/>
      <c r="AB575" s="60"/>
      <c r="AG575" s="73"/>
      <c r="AH575" s="3"/>
    </row>
    <row r="576" spans="1:34" ht="13.5" thickBot="1" x14ac:dyDescent="0.25">
      <c r="A576" s="3"/>
      <c r="B576" s="3"/>
      <c r="C576" s="3"/>
      <c r="D576" s="3"/>
      <c r="E576" s="3"/>
      <c r="F576" s="2"/>
      <c r="L576" s="60"/>
      <c r="M576" s="60"/>
      <c r="N576" s="60"/>
      <c r="O576" s="60"/>
      <c r="Y576" s="60"/>
      <c r="Z576" s="60"/>
      <c r="AA576" s="60"/>
      <c r="AB576" s="60"/>
      <c r="AG576" s="73"/>
      <c r="AH576" s="3"/>
    </row>
    <row r="577" spans="1:34" ht="13.5" thickBot="1" x14ac:dyDescent="0.25">
      <c r="A577" s="3"/>
      <c r="B577" s="3"/>
      <c r="C577" s="3"/>
      <c r="D577" s="3"/>
      <c r="E577" s="3"/>
      <c r="F577" s="2"/>
      <c r="L577" s="60"/>
      <c r="M577" s="60"/>
      <c r="N577" s="60"/>
      <c r="O577" s="60"/>
      <c r="Y577" s="60"/>
      <c r="Z577" s="60"/>
      <c r="AA577" s="60"/>
      <c r="AB577" s="60"/>
      <c r="AG577" s="73"/>
      <c r="AH577" s="3"/>
    </row>
    <row r="578" spans="1:34" ht="13.5" thickBot="1" x14ac:dyDescent="0.25">
      <c r="A578" s="3"/>
      <c r="B578" s="3"/>
      <c r="C578" s="3"/>
      <c r="D578" s="3"/>
      <c r="E578" s="3"/>
      <c r="F578" s="2"/>
      <c r="L578" s="60"/>
      <c r="M578" s="60"/>
      <c r="N578" s="60"/>
      <c r="O578" s="60"/>
      <c r="Y578" s="60"/>
      <c r="Z578" s="60"/>
      <c r="AA578" s="60"/>
      <c r="AB578" s="60"/>
      <c r="AG578" s="73"/>
      <c r="AH578" s="3"/>
    </row>
    <row r="579" spans="1:34" ht="13.5" thickBot="1" x14ac:dyDescent="0.25">
      <c r="A579" s="3"/>
      <c r="B579" s="3"/>
      <c r="C579" s="3"/>
      <c r="D579" s="3"/>
      <c r="E579" s="3"/>
      <c r="F579" s="2"/>
      <c r="L579" s="60"/>
      <c r="M579" s="60"/>
      <c r="N579" s="60"/>
      <c r="O579" s="60"/>
      <c r="Y579" s="60"/>
      <c r="Z579" s="60"/>
      <c r="AA579" s="60"/>
      <c r="AB579" s="60"/>
      <c r="AG579" s="73"/>
      <c r="AH579" s="3"/>
    </row>
    <row r="580" spans="1:34" ht="13.5" thickBot="1" x14ac:dyDescent="0.25">
      <c r="A580" s="3"/>
      <c r="B580" s="3"/>
      <c r="C580" s="3"/>
      <c r="D580" s="3"/>
      <c r="E580" s="3"/>
      <c r="F580" s="2"/>
      <c r="L580" s="60"/>
      <c r="M580" s="60"/>
      <c r="N580" s="60"/>
      <c r="O580" s="60"/>
      <c r="Y580" s="60"/>
      <c r="Z580" s="60"/>
      <c r="AA580" s="60"/>
      <c r="AB580" s="60"/>
      <c r="AG580" s="73"/>
      <c r="AH580" s="3"/>
    </row>
    <row r="581" spans="1:34" ht="13.5" thickBot="1" x14ac:dyDescent="0.25">
      <c r="A581" s="3"/>
      <c r="B581" s="3"/>
      <c r="C581" s="3"/>
      <c r="D581" s="3"/>
      <c r="E581" s="3"/>
      <c r="F581" s="2"/>
      <c r="L581" s="60"/>
      <c r="M581" s="60"/>
      <c r="N581" s="60"/>
      <c r="O581" s="60"/>
      <c r="Y581" s="60"/>
      <c r="Z581" s="60"/>
      <c r="AA581" s="60"/>
      <c r="AB581" s="60"/>
      <c r="AG581" s="73"/>
      <c r="AH581" s="3"/>
    </row>
    <row r="582" spans="1:34" ht="13.5" thickBot="1" x14ac:dyDescent="0.25">
      <c r="A582" s="3"/>
      <c r="B582" s="3"/>
      <c r="C582" s="3"/>
      <c r="D582" s="3"/>
      <c r="E582" s="3"/>
      <c r="F582" s="2"/>
      <c r="L582" s="60"/>
      <c r="M582" s="60"/>
      <c r="N582" s="60"/>
      <c r="O582" s="60"/>
      <c r="Y582" s="60"/>
      <c r="Z582" s="60"/>
      <c r="AA582" s="60"/>
      <c r="AB582" s="60"/>
      <c r="AG582" s="73"/>
      <c r="AH582" s="3"/>
    </row>
    <row r="583" spans="1:34" ht="13.5" thickBot="1" x14ac:dyDescent="0.25">
      <c r="A583" s="3"/>
      <c r="B583" s="3"/>
      <c r="C583" s="3"/>
      <c r="D583" s="3"/>
      <c r="E583" s="3"/>
      <c r="F583" s="2"/>
      <c r="L583" s="60"/>
      <c r="M583" s="60"/>
      <c r="N583" s="60"/>
      <c r="O583" s="60"/>
      <c r="Y583" s="60"/>
      <c r="Z583" s="60"/>
      <c r="AA583" s="60"/>
      <c r="AB583" s="60"/>
      <c r="AG583" s="73"/>
      <c r="AH583" s="3"/>
    </row>
    <row r="584" spans="1:34" ht="13.5" thickBot="1" x14ac:dyDescent="0.25">
      <c r="A584" s="3"/>
      <c r="B584" s="3"/>
      <c r="C584" s="3"/>
      <c r="D584" s="3"/>
      <c r="E584" s="3"/>
      <c r="F584" s="2"/>
      <c r="L584" s="60"/>
      <c r="M584" s="60"/>
      <c r="N584" s="60"/>
      <c r="O584" s="60"/>
      <c r="Y584" s="60"/>
      <c r="Z584" s="60"/>
      <c r="AA584" s="60"/>
      <c r="AB584" s="60"/>
      <c r="AG584" s="73"/>
      <c r="AH584" s="3"/>
    </row>
    <row r="585" spans="1:34" ht="13.5" thickBot="1" x14ac:dyDescent="0.25">
      <c r="A585" s="3"/>
      <c r="B585" s="3"/>
      <c r="C585" s="3"/>
      <c r="D585" s="3"/>
      <c r="E585" s="3"/>
      <c r="F585" s="2"/>
      <c r="L585" s="60"/>
      <c r="M585" s="60"/>
      <c r="N585" s="60"/>
      <c r="O585" s="60"/>
      <c r="Y585" s="60"/>
      <c r="Z585" s="60"/>
      <c r="AA585" s="60"/>
      <c r="AB585" s="60"/>
      <c r="AG585" s="73"/>
      <c r="AH585" s="3"/>
    </row>
    <row r="586" spans="1:34" ht="13.5" thickBot="1" x14ac:dyDescent="0.25">
      <c r="A586" s="3"/>
      <c r="B586" s="3"/>
      <c r="C586" s="3"/>
      <c r="D586" s="3"/>
      <c r="E586" s="3"/>
      <c r="F586" s="2"/>
      <c r="L586" s="60"/>
      <c r="M586" s="60"/>
      <c r="N586" s="60"/>
      <c r="O586" s="60"/>
      <c r="Y586" s="60"/>
      <c r="Z586" s="60"/>
      <c r="AA586" s="60"/>
      <c r="AB586" s="60"/>
      <c r="AG586" s="73"/>
      <c r="AH586" s="3"/>
    </row>
    <row r="587" spans="1:34" ht="13.5" thickBot="1" x14ac:dyDescent="0.25">
      <c r="A587" s="3"/>
      <c r="B587" s="3"/>
      <c r="C587" s="3"/>
      <c r="D587" s="3"/>
      <c r="E587" s="3"/>
      <c r="F587" s="2"/>
      <c r="L587" s="60"/>
      <c r="M587" s="60"/>
      <c r="N587" s="60"/>
      <c r="O587" s="60"/>
      <c r="Y587" s="60"/>
      <c r="Z587" s="60"/>
      <c r="AA587" s="60"/>
      <c r="AB587" s="60"/>
      <c r="AG587" s="73"/>
      <c r="AH587" s="3"/>
    </row>
    <row r="588" spans="1:34" ht="13.5" thickBot="1" x14ac:dyDescent="0.25">
      <c r="A588" s="3"/>
      <c r="B588" s="3"/>
      <c r="C588" s="3"/>
      <c r="D588" s="3"/>
      <c r="E588" s="3"/>
      <c r="F588" s="2"/>
      <c r="L588" s="60"/>
      <c r="M588" s="60"/>
      <c r="N588" s="60"/>
      <c r="O588" s="60"/>
      <c r="Y588" s="60"/>
      <c r="Z588" s="60"/>
      <c r="AA588" s="60"/>
      <c r="AB588" s="60"/>
      <c r="AG588" s="73"/>
      <c r="AH588" s="3"/>
    </row>
    <row r="589" spans="1:34" ht="13.5" thickBot="1" x14ac:dyDescent="0.25">
      <c r="A589" s="3"/>
      <c r="B589" s="3"/>
      <c r="C589" s="3"/>
      <c r="D589" s="3"/>
      <c r="E589" s="3"/>
      <c r="F589" s="2"/>
      <c r="L589" s="60"/>
      <c r="M589" s="60"/>
      <c r="N589" s="60"/>
      <c r="O589" s="60"/>
      <c r="Y589" s="60"/>
      <c r="Z589" s="60"/>
      <c r="AA589" s="60"/>
      <c r="AB589" s="60"/>
      <c r="AG589" s="73"/>
      <c r="AH589" s="3"/>
    </row>
    <row r="590" spans="1:34" ht="13.5" thickBot="1" x14ac:dyDescent="0.25">
      <c r="A590" s="3"/>
      <c r="B590" s="3"/>
      <c r="C590" s="3"/>
      <c r="D590" s="3"/>
      <c r="E590" s="3"/>
      <c r="F590" s="2"/>
      <c r="L590" s="60"/>
      <c r="M590" s="60"/>
      <c r="N590" s="60"/>
      <c r="O590" s="60"/>
      <c r="Y590" s="60"/>
      <c r="Z590" s="60"/>
      <c r="AA590" s="60"/>
      <c r="AB590" s="60"/>
      <c r="AG590" s="73"/>
      <c r="AH590" s="3"/>
    </row>
    <row r="591" spans="1:34" ht="13.5" thickBot="1" x14ac:dyDescent="0.25">
      <c r="A591" s="3"/>
      <c r="B591" s="3"/>
      <c r="C591" s="3"/>
      <c r="D591" s="3"/>
      <c r="E591" s="3"/>
      <c r="F591" s="2"/>
      <c r="L591" s="60"/>
      <c r="M591" s="60"/>
      <c r="N591" s="60"/>
      <c r="O591" s="60"/>
      <c r="Y591" s="60"/>
      <c r="Z591" s="60"/>
      <c r="AA591" s="60"/>
      <c r="AB591" s="60"/>
      <c r="AG591" s="73"/>
      <c r="AH591" s="3"/>
    </row>
    <row r="592" spans="1:34" ht="13.5" thickBot="1" x14ac:dyDescent="0.25">
      <c r="A592" s="3"/>
      <c r="B592" s="3"/>
      <c r="C592" s="3"/>
      <c r="D592" s="3"/>
      <c r="E592" s="3"/>
      <c r="F592" s="2"/>
      <c r="L592" s="60"/>
      <c r="M592" s="60"/>
      <c r="N592" s="60"/>
      <c r="O592" s="60"/>
      <c r="Y592" s="60"/>
      <c r="Z592" s="60"/>
      <c r="AA592" s="60"/>
      <c r="AB592" s="60"/>
      <c r="AG592" s="73"/>
      <c r="AH592" s="3"/>
    </row>
    <row r="593" spans="1:34" ht="13.5" thickBot="1" x14ac:dyDescent="0.25">
      <c r="A593" s="3"/>
      <c r="B593" s="3"/>
      <c r="C593" s="3"/>
      <c r="D593" s="3"/>
      <c r="E593" s="3"/>
      <c r="F593" s="2"/>
      <c r="L593" s="60"/>
      <c r="M593" s="60"/>
      <c r="N593" s="60"/>
      <c r="O593" s="60"/>
      <c r="AG593" s="73"/>
      <c r="AH593" s="3"/>
    </row>
    <row r="594" spans="1:34" ht="13.5" thickBot="1" x14ac:dyDescent="0.25">
      <c r="A594" s="3"/>
      <c r="B594" s="3"/>
      <c r="C594" s="3"/>
      <c r="D594" s="3"/>
      <c r="E594" s="3"/>
      <c r="F594" s="2"/>
      <c r="L594" s="60"/>
      <c r="M594" s="60"/>
      <c r="N594" s="60"/>
      <c r="O594" s="60"/>
      <c r="AG594" s="73"/>
      <c r="AH594" s="3"/>
    </row>
    <row r="595" spans="1:34" ht="13.5" thickBot="1" x14ac:dyDescent="0.25">
      <c r="A595" s="3"/>
      <c r="B595" s="3"/>
      <c r="C595" s="3"/>
      <c r="D595" s="3"/>
      <c r="E595" s="3"/>
      <c r="F595" s="2"/>
      <c r="L595" s="60"/>
      <c r="M595" s="60"/>
      <c r="N595" s="60"/>
      <c r="O595" s="60"/>
      <c r="AG595" s="73"/>
      <c r="AH595" s="3"/>
    </row>
    <row r="596" spans="1:34" ht="13.5" thickBot="1" x14ac:dyDescent="0.25">
      <c r="A596" s="3"/>
      <c r="B596" s="3"/>
      <c r="C596" s="3"/>
      <c r="D596" s="3"/>
      <c r="E596" s="3"/>
      <c r="F596" s="2"/>
      <c r="L596" s="60"/>
      <c r="M596" s="60"/>
      <c r="N596" s="60"/>
      <c r="O596" s="60"/>
      <c r="AG596" s="73"/>
      <c r="AH596" s="3"/>
    </row>
    <row r="597" spans="1:34" ht="13.5" thickBot="1" x14ac:dyDescent="0.25">
      <c r="A597" s="3"/>
      <c r="B597" s="3"/>
      <c r="C597" s="3"/>
      <c r="D597" s="3"/>
      <c r="E597" s="3"/>
      <c r="F597" s="2"/>
      <c r="L597" s="60"/>
      <c r="M597" s="60"/>
      <c r="N597" s="60"/>
      <c r="O597" s="60"/>
      <c r="AG597" s="73"/>
      <c r="AH597" s="3"/>
    </row>
    <row r="598" spans="1:34" ht="13.5" thickBot="1" x14ac:dyDescent="0.25">
      <c r="A598" s="3"/>
      <c r="B598" s="3"/>
      <c r="C598" s="3"/>
      <c r="D598" s="3"/>
      <c r="E598" s="3"/>
      <c r="F598" s="2"/>
      <c r="L598" s="60"/>
      <c r="M598" s="60"/>
      <c r="N598" s="60"/>
      <c r="O598" s="60"/>
      <c r="AG598" s="73"/>
      <c r="AH598" s="3"/>
    </row>
    <row r="599" spans="1:34" ht="13.5" thickBot="1" x14ac:dyDescent="0.25">
      <c r="A599" s="3"/>
      <c r="B599" s="3"/>
      <c r="C599" s="3"/>
      <c r="D599" s="3"/>
      <c r="E599" s="3"/>
      <c r="F599" s="2"/>
      <c r="L599" s="60"/>
      <c r="M599" s="60"/>
      <c r="N599" s="60"/>
      <c r="O599" s="60"/>
      <c r="AG599" s="73"/>
      <c r="AH599" s="3"/>
    </row>
    <row r="600" spans="1:34" ht="13.5" thickBot="1" x14ac:dyDescent="0.25">
      <c r="A600" s="3"/>
      <c r="B600" s="3"/>
      <c r="C600" s="3"/>
      <c r="D600" s="3"/>
      <c r="E600" s="3"/>
      <c r="F600" s="2"/>
      <c r="L600" s="60"/>
      <c r="M600" s="60"/>
      <c r="N600" s="60"/>
      <c r="O600" s="60"/>
      <c r="AG600" s="73"/>
      <c r="AH600" s="3"/>
    </row>
    <row r="601" spans="1:34" ht="13.5" thickBot="1" x14ac:dyDescent="0.25">
      <c r="A601" s="3"/>
      <c r="B601" s="3"/>
      <c r="C601" s="3"/>
      <c r="D601" s="3"/>
      <c r="E601" s="3"/>
      <c r="F601" s="2"/>
      <c r="L601" s="60"/>
      <c r="M601" s="60"/>
      <c r="N601" s="60"/>
      <c r="O601" s="60"/>
      <c r="AG601" s="73"/>
      <c r="AH601" s="3"/>
    </row>
    <row r="602" spans="1:34" ht="13.5" thickBot="1" x14ac:dyDescent="0.25">
      <c r="A602" s="3"/>
      <c r="B602" s="3"/>
      <c r="C602" s="3"/>
      <c r="D602" s="3"/>
      <c r="E602" s="3"/>
      <c r="F602" s="2"/>
      <c r="L602" s="60"/>
      <c r="M602" s="60"/>
      <c r="N602" s="60"/>
      <c r="O602" s="60"/>
      <c r="AG602" s="73"/>
      <c r="AH602" s="3"/>
    </row>
    <row r="603" spans="1:34" ht="13.5" thickBot="1" x14ac:dyDescent="0.25">
      <c r="A603" s="3"/>
      <c r="B603" s="3"/>
      <c r="C603" s="3"/>
      <c r="D603" s="3"/>
      <c r="E603" s="3"/>
      <c r="F603" s="2"/>
      <c r="L603" s="60"/>
      <c r="M603" s="60"/>
      <c r="N603" s="60"/>
      <c r="O603" s="60"/>
      <c r="AG603" s="73"/>
      <c r="AH603" s="3"/>
    </row>
    <row r="604" spans="1:34" ht="13.5" thickBot="1" x14ac:dyDescent="0.25">
      <c r="A604" s="3"/>
      <c r="B604" s="3"/>
      <c r="C604" s="3"/>
      <c r="D604" s="3"/>
      <c r="E604" s="3"/>
      <c r="F604" s="2"/>
      <c r="L604" s="60"/>
      <c r="M604" s="60"/>
      <c r="N604" s="60"/>
      <c r="O604" s="60"/>
      <c r="AG604" s="73"/>
      <c r="AH604" s="3"/>
    </row>
    <row r="605" spans="1:34" ht="13.5" thickBot="1" x14ac:dyDescent="0.25">
      <c r="A605" s="3"/>
      <c r="B605" s="3"/>
      <c r="C605" s="3"/>
      <c r="D605" s="3"/>
      <c r="E605" s="3"/>
      <c r="F605" s="2"/>
      <c r="L605" s="60"/>
      <c r="M605" s="60"/>
      <c r="N605" s="60"/>
      <c r="O605" s="60"/>
      <c r="AG605" s="73"/>
      <c r="AH605" s="3"/>
    </row>
    <row r="606" spans="1:34" ht="13.5" thickBot="1" x14ac:dyDescent="0.25">
      <c r="A606" s="3"/>
      <c r="B606" s="3"/>
      <c r="C606" s="3"/>
      <c r="D606" s="3"/>
      <c r="E606" s="3"/>
      <c r="F606" s="2"/>
      <c r="L606" s="60"/>
      <c r="M606" s="60"/>
      <c r="N606" s="60"/>
      <c r="O606" s="60"/>
      <c r="AG606" s="73"/>
      <c r="AH606" s="3"/>
    </row>
    <row r="607" spans="1:34" ht="13.5" thickBot="1" x14ac:dyDescent="0.25">
      <c r="A607" s="3"/>
      <c r="B607" s="3"/>
      <c r="C607" s="3"/>
      <c r="D607" s="3"/>
      <c r="E607" s="3"/>
      <c r="F607" s="2"/>
      <c r="L607" s="60"/>
      <c r="M607" s="60"/>
      <c r="N607" s="60"/>
      <c r="O607" s="60"/>
      <c r="AG607" s="73"/>
      <c r="AH607" s="3"/>
    </row>
    <row r="608" spans="1:34" ht="13.5" thickBot="1" x14ac:dyDescent="0.25">
      <c r="A608" s="3"/>
      <c r="B608" s="3"/>
      <c r="C608" s="3"/>
      <c r="D608" s="3"/>
      <c r="E608" s="3"/>
      <c r="F608" s="2"/>
      <c r="L608" s="60"/>
      <c r="M608" s="60"/>
      <c r="N608" s="60"/>
      <c r="O608" s="60"/>
      <c r="AG608" s="73"/>
      <c r="AH608" s="3"/>
    </row>
    <row r="609" spans="1:34" ht="13.5" thickBot="1" x14ac:dyDescent="0.25">
      <c r="A609" s="3"/>
      <c r="B609" s="3"/>
      <c r="C609" s="3"/>
      <c r="D609" s="3"/>
      <c r="E609" s="3"/>
      <c r="F609" s="2"/>
      <c r="L609" s="60"/>
      <c r="M609" s="60"/>
      <c r="N609" s="60"/>
      <c r="O609" s="60"/>
      <c r="AG609" s="73"/>
      <c r="AH609" s="3"/>
    </row>
    <row r="610" spans="1:34" ht="13.5" thickBot="1" x14ac:dyDescent="0.25">
      <c r="A610" s="3"/>
      <c r="B610" s="3"/>
      <c r="C610" s="3"/>
      <c r="D610" s="3"/>
      <c r="E610" s="3"/>
      <c r="F610" s="2"/>
      <c r="L610" s="60"/>
      <c r="M610" s="60"/>
      <c r="N610" s="60"/>
      <c r="O610" s="60"/>
      <c r="AG610" s="73"/>
      <c r="AH610" s="3"/>
    </row>
    <row r="611" spans="1:34" ht="13.5" thickBot="1" x14ac:dyDescent="0.25">
      <c r="A611" s="3"/>
      <c r="B611" s="3"/>
      <c r="C611" s="3"/>
      <c r="D611" s="3"/>
      <c r="E611" s="3"/>
      <c r="F611" s="2"/>
      <c r="L611" s="60"/>
      <c r="M611" s="60"/>
      <c r="N611" s="60"/>
      <c r="O611" s="60"/>
      <c r="AG611" s="73"/>
      <c r="AH611" s="3"/>
    </row>
    <row r="612" spans="1:34" ht="13.5" thickBot="1" x14ac:dyDescent="0.25">
      <c r="A612" s="3"/>
      <c r="B612" s="3"/>
      <c r="C612" s="3"/>
      <c r="D612" s="3"/>
      <c r="E612" s="3"/>
      <c r="F612" s="2"/>
      <c r="L612" s="60"/>
      <c r="M612" s="60"/>
      <c r="N612" s="60"/>
      <c r="O612" s="60"/>
      <c r="AG612" s="73"/>
      <c r="AH612" s="3"/>
    </row>
    <row r="613" spans="1:34" ht="13.5" thickBot="1" x14ac:dyDescent="0.25">
      <c r="A613" s="3"/>
      <c r="B613" s="3"/>
      <c r="C613" s="3"/>
      <c r="D613" s="3"/>
      <c r="E613" s="3"/>
      <c r="F613" s="2"/>
      <c r="L613" s="60"/>
      <c r="M613" s="60"/>
      <c r="N613" s="60"/>
      <c r="O613" s="60"/>
      <c r="AG613" s="73"/>
      <c r="AH613" s="3"/>
    </row>
    <row r="614" spans="1:34" ht="13.5" thickBot="1" x14ac:dyDescent="0.25">
      <c r="A614" s="3"/>
      <c r="B614" s="3"/>
      <c r="C614" s="3"/>
      <c r="D614" s="3"/>
      <c r="E614" s="3"/>
      <c r="F614" s="2"/>
      <c r="L614" s="60"/>
      <c r="M614" s="60"/>
      <c r="N614" s="60"/>
      <c r="O614" s="60"/>
      <c r="AG614" s="73"/>
      <c r="AH614" s="3"/>
    </row>
    <row r="615" spans="1:34" ht="13.5" thickBot="1" x14ac:dyDescent="0.25">
      <c r="A615" s="3"/>
      <c r="B615" s="3"/>
      <c r="C615" s="3"/>
      <c r="D615" s="3"/>
      <c r="E615" s="3"/>
      <c r="F615" s="2"/>
      <c r="L615" s="60"/>
      <c r="M615" s="60"/>
      <c r="N615" s="60"/>
      <c r="O615" s="60"/>
      <c r="AG615" s="73"/>
      <c r="AH615" s="3"/>
    </row>
    <row r="616" spans="1:34" ht="13.5" thickBot="1" x14ac:dyDescent="0.25">
      <c r="A616" s="3"/>
      <c r="B616" s="3"/>
      <c r="C616" s="3"/>
      <c r="D616" s="3"/>
      <c r="E616" s="3"/>
      <c r="F616" s="2"/>
      <c r="L616" s="60"/>
      <c r="M616" s="60"/>
      <c r="N616" s="60"/>
      <c r="O616" s="60"/>
      <c r="AG616" s="73"/>
      <c r="AH616" s="3"/>
    </row>
    <row r="617" spans="1:34" ht="13.5" thickBot="1" x14ac:dyDescent="0.25">
      <c r="A617" s="3"/>
      <c r="B617" s="3"/>
      <c r="C617" s="3"/>
      <c r="D617" s="3"/>
      <c r="E617" s="3"/>
      <c r="F617" s="2"/>
      <c r="L617" s="60"/>
      <c r="M617" s="60"/>
      <c r="N617" s="60"/>
      <c r="O617" s="60"/>
      <c r="AG617" s="73"/>
      <c r="AH617" s="3"/>
    </row>
    <row r="618" spans="1:34" ht="13.5" thickBot="1" x14ac:dyDescent="0.25">
      <c r="A618" s="3"/>
      <c r="B618" s="3"/>
      <c r="C618" s="3"/>
      <c r="D618" s="3"/>
      <c r="E618" s="3"/>
      <c r="F618" s="2"/>
      <c r="L618" s="60"/>
      <c r="M618" s="60"/>
      <c r="N618" s="60"/>
      <c r="O618" s="60"/>
      <c r="AG618" s="73"/>
      <c r="AH618" s="3"/>
    </row>
    <row r="619" spans="1:34" ht="13.5" thickBot="1" x14ac:dyDescent="0.25">
      <c r="A619" s="3"/>
      <c r="B619" s="3"/>
      <c r="C619" s="3"/>
      <c r="D619" s="3"/>
      <c r="E619" s="3"/>
      <c r="F619" s="2"/>
      <c r="L619" s="60"/>
      <c r="M619" s="60"/>
      <c r="N619" s="60"/>
      <c r="O619" s="60"/>
      <c r="AG619" s="73"/>
      <c r="AH619" s="3"/>
    </row>
    <row r="620" spans="1:34" ht="13.5" thickBot="1" x14ac:dyDescent="0.25">
      <c r="A620" s="3"/>
      <c r="B620" s="3"/>
      <c r="C620" s="3"/>
      <c r="D620" s="3"/>
      <c r="E620" s="3"/>
      <c r="F620" s="2"/>
      <c r="L620" s="60"/>
      <c r="M620" s="60"/>
      <c r="N620" s="60"/>
      <c r="O620" s="60"/>
      <c r="AG620" s="73"/>
      <c r="AH620" s="3"/>
    </row>
    <row r="621" spans="1:34" ht="13.5" thickBot="1" x14ac:dyDescent="0.25">
      <c r="A621" s="3"/>
      <c r="B621" s="3"/>
      <c r="C621" s="3"/>
      <c r="D621" s="3"/>
      <c r="E621" s="3"/>
      <c r="F621" s="2"/>
      <c r="L621" s="60"/>
      <c r="M621" s="60"/>
      <c r="N621" s="60"/>
      <c r="O621" s="60"/>
      <c r="AG621" s="73"/>
      <c r="AH621" s="3"/>
    </row>
    <row r="622" spans="1:34" ht="13.5" thickBot="1" x14ac:dyDescent="0.25">
      <c r="A622" s="3"/>
      <c r="B622" s="3"/>
      <c r="C622" s="3"/>
      <c r="D622" s="3"/>
      <c r="E622" s="3"/>
      <c r="F622" s="2"/>
      <c r="L622" s="60"/>
      <c r="M622" s="60"/>
      <c r="N622" s="60"/>
      <c r="O622" s="60"/>
      <c r="AG622" s="73"/>
      <c r="AH622" s="3"/>
    </row>
    <row r="623" spans="1:34" ht="13.5" thickBot="1" x14ac:dyDescent="0.25">
      <c r="A623" s="3"/>
      <c r="B623" s="3"/>
      <c r="C623" s="3"/>
      <c r="D623" s="3"/>
      <c r="E623" s="3"/>
      <c r="F623" s="2"/>
      <c r="L623" s="60"/>
      <c r="M623" s="60"/>
      <c r="N623" s="60"/>
      <c r="O623" s="60"/>
      <c r="AG623" s="73"/>
      <c r="AH623" s="3"/>
    </row>
    <row r="624" spans="1:34" ht="13.5" thickBot="1" x14ac:dyDescent="0.25">
      <c r="A624" s="3"/>
      <c r="B624" s="3"/>
      <c r="C624" s="3"/>
      <c r="D624" s="3"/>
      <c r="E624" s="3"/>
      <c r="F624" s="2"/>
      <c r="L624" s="60"/>
      <c r="M624" s="60"/>
      <c r="N624" s="60"/>
      <c r="O624" s="60"/>
      <c r="AG624" s="73"/>
      <c r="AH624" s="3"/>
    </row>
    <row r="625" spans="1:34" ht="13.5" thickBot="1" x14ac:dyDescent="0.25">
      <c r="A625" s="3"/>
      <c r="B625" s="3"/>
      <c r="C625" s="3"/>
      <c r="D625" s="3"/>
      <c r="E625" s="3"/>
      <c r="F625" s="2"/>
      <c r="L625" s="60"/>
      <c r="M625" s="60"/>
      <c r="N625" s="60"/>
      <c r="O625" s="60"/>
      <c r="AG625" s="73"/>
      <c r="AH625" s="3"/>
    </row>
    <row r="626" spans="1:34" ht="13.5" thickBot="1" x14ac:dyDescent="0.25">
      <c r="A626" s="3"/>
      <c r="B626" s="3"/>
      <c r="C626" s="3"/>
      <c r="D626" s="3"/>
      <c r="E626" s="3"/>
      <c r="F626" s="2"/>
      <c r="L626" s="60"/>
      <c r="M626" s="60"/>
      <c r="N626" s="60"/>
      <c r="O626" s="60"/>
      <c r="AG626" s="73"/>
      <c r="AH626" s="3"/>
    </row>
    <row r="627" spans="1:34" ht="13.5" thickBot="1" x14ac:dyDescent="0.25">
      <c r="A627" s="3"/>
      <c r="B627" s="3"/>
      <c r="C627" s="3"/>
      <c r="D627" s="3"/>
      <c r="E627" s="3"/>
      <c r="F627" s="2"/>
      <c r="L627" s="60"/>
      <c r="M627" s="60"/>
      <c r="N627" s="60"/>
      <c r="O627" s="60"/>
      <c r="AG627" s="73"/>
      <c r="AH627" s="3"/>
    </row>
    <row r="628" spans="1:34" ht="13.5" thickBot="1" x14ac:dyDescent="0.25">
      <c r="A628" s="3"/>
      <c r="B628" s="3"/>
      <c r="C628" s="3"/>
      <c r="D628" s="3"/>
      <c r="E628" s="3"/>
      <c r="F628" s="2"/>
      <c r="L628" s="60"/>
      <c r="M628" s="60"/>
      <c r="N628" s="60"/>
      <c r="O628" s="60"/>
      <c r="AG628" s="73"/>
      <c r="AH628" s="3"/>
    </row>
    <row r="629" spans="1:34" ht="13.5" thickBot="1" x14ac:dyDescent="0.25">
      <c r="A629" s="3"/>
      <c r="B629" s="3"/>
      <c r="C629" s="3"/>
      <c r="D629" s="3"/>
      <c r="E629" s="3"/>
      <c r="F629" s="2"/>
      <c r="L629" s="60"/>
      <c r="M629" s="60"/>
      <c r="N629" s="60"/>
      <c r="O629" s="60"/>
      <c r="AG629" s="73"/>
      <c r="AH629" s="3"/>
    </row>
    <row r="630" spans="1:34" ht="13.5" thickBot="1" x14ac:dyDescent="0.25">
      <c r="A630" s="3"/>
      <c r="B630" s="3"/>
      <c r="C630" s="3"/>
      <c r="D630" s="3"/>
      <c r="E630" s="3"/>
      <c r="F630" s="2"/>
      <c r="L630" s="60"/>
      <c r="M630" s="60"/>
      <c r="N630" s="60"/>
      <c r="O630" s="60"/>
      <c r="AG630" s="73"/>
      <c r="AH630" s="3"/>
    </row>
    <row r="631" spans="1:34" ht="13.5" thickBot="1" x14ac:dyDescent="0.25">
      <c r="A631" s="3"/>
      <c r="B631" s="3"/>
      <c r="C631" s="3"/>
      <c r="D631" s="3"/>
      <c r="E631" s="3"/>
      <c r="F631" s="2"/>
      <c r="L631" s="60"/>
      <c r="M631" s="60"/>
      <c r="N631" s="60"/>
      <c r="O631" s="60"/>
      <c r="AG631" s="73"/>
      <c r="AH631" s="3"/>
    </row>
    <row r="632" spans="1:34" ht="13.5" thickBot="1" x14ac:dyDescent="0.25">
      <c r="A632" s="3"/>
      <c r="B632" s="3"/>
      <c r="C632" s="3"/>
      <c r="D632" s="3"/>
      <c r="E632" s="3"/>
      <c r="F632" s="2"/>
      <c r="L632" s="60"/>
      <c r="M632" s="60"/>
      <c r="N632" s="60"/>
      <c r="O632" s="60"/>
      <c r="AG632" s="73"/>
      <c r="AH632" s="3"/>
    </row>
    <row r="633" spans="1:34" ht="13.5" thickBot="1" x14ac:dyDescent="0.25">
      <c r="A633" s="3"/>
      <c r="B633" s="3"/>
      <c r="C633" s="3"/>
      <c r="D633" s="3"/>
      <c r="E633" s="3"/>
      <c r="F633" s="2"/>
      <c r="L633" s="60"/>
      <c r="M633" s="60"/>
      <c r="N633" s="60"/>
      <c r="O633" s="60"/>
      <c r="AG633" s="73"/>
      <c r="AH633" s="3"/>
    </row>
    <row r="634" spans="1:34" ht="13.5" thickBot="1" x14ac:dyDescent="0.25">
      <c r="A634" s="3"/>
      <c r="B634" s="3"/>
      <c r="C634" s="3"/>
      <c r="D634" s="3"/>
      <c r="E634" s="3"/>
      <c r="F634" s="2"/>
      <c r="L634" s="60"/>
      <c r="M634" s="60"/>
      <c r="N634" s="60"/>
      <c r="O634" s="60"/>
      <c r="AG634" s="73"/>
      <c r="AH634" s="3"/>
    </row>
    <row r="635" spans="1:34" ht="13.5" thickBot="1" x14ac:dyDescent="0.25">
      <c r="A635" s="3"/>
      <c r="B635" s="3"/>
      <c r="C635" s="3"/>
      <c r="D635" s="3"/>
      <c r="E635" s="3"/>
      <c r="F635" s="2"/>
      <c r="L635" s="60"/>
      <c r="M635" s="60"/>
      <c r="N635" s="60"/>
      <c r="O635" s="60"/>
      <c r="AG635" s="73"/>
      <c r="AH635" s="3"/>
    </row>
    <row r="636" spans="1:34" ht="13.5" thickBot="1" x14ac:dyDescent="0.25">
      <c r="A636" s="3"/>
      <c r="B636" s="3"/>
      <c r="C636" s="3"/>
      <c r="D636" s="3"/>
      <c r="E636" s="3"/>
      <c r="F636" s="2"/>
      <c r="L636" s="60"/>
      <c r="M636" s="60"/>
      <c r="N636" s="60"/>
      <c r="O636" s="60"/>
      <c r="AG636" s="73"/>
      <c r="AH636" s="3"/>
    </row>
    <row r="637" spans="1:34" ht="13.5" thickBot="1" x14ac:dyDescent="0.25">
      <c r="A637" s="3"/>
      <c r="B637" s="3"/>
      <c r="C637" s="3"/>
      <c r="D637" s="3"/>
      <c r="E637" s="3"/>
      <c r="F637" s="2"/>
      <c r="L637" s="60"/>
      <c r="M637" s="60"/>
      <c r="N637" s="60"/>
      <c r="O637" s="60"/>
      <c r="AG637" s="73"/>
      <c r="AH637" s="3"/>
    </row>
    <row r="638" spans="1:34" ht="13.5" thickBot="1" x14ac:dyDescent="0.25">
      <c r="A638" s="3"/>
      <c r="B638" s="3"/>
      <c r="C638" s="3"/>
      <c r="D638" s="3"/>
      <c r="E638" s="3"/>
      <c r="F638" s="2"/>
      <c r="L638" s="60"/>
      <c r="M638" s="60"/>
      <c r="N638" s="60"/>
      <c r="O638" s="60"/>
      <c r="AG638" s="73"/>
      <c r="AH638" s="3"/>
    </row>
    <row r="639" spans="1:34" ht="13.5" thickBot="1" x14ac:dyDescent="0.25">
      <c r="A639" s="3"/>
      <c r="B639" s="3"/>
      <c r="C639" s="3"/>
      <c r="D639" s="3"/>
      <c r="E639" s="3"/>
      <c r="F639" s="2"/>
      <c r="L639" s="60"/>
      <c r="M639" s="60"/>
      <c r="N639" s="60"/>
      <c r="O639" s="60"/>
      <c r="AG639" s="73"/>
      <c r="AH639" s="3"/>
    </row>
    <row r="640" spans="1:34" ht="13.5" thickBot="1" x14ac:dyDescent="0.25">
      <c r="A640" s="3"/>
      <c r="B640" s="3"/>
      <c r="C640" s="3"/>
      <c r="D640" s="3"/>
      <c r="E640" s="3"/>
      <c r="F640" s="2"/>
      <c r="L640" s="60"/>
      <c r="M640" s="60"/>
      <c r="N640" s="60"/>
      <c r="O640" s="60"/>
      <c r="AG640" s="73"/>
      <c r="AH640" s="3"/>
    </row>
    <row r="641" spans="1:34" ht="13.5" thickBot="1" x14ac:dyDescent="0.25">
      <c r="A641" s="3"/>
      <c r="B641" s="3"/>
      <c r="C641" s="3"/>
      <c r="D641" s="3"/>
      <c r="E641" s="3"/>
      <c r="F641" s="2"/>
      <c r="L641" s="60"/>
      <c r="M641" s="60"/>
      <c r="N641" s="60"/>
      <c r="O641" s="60"/>
      <c r="AG641" s="73"/>
      <c r="AH641" s="3"/>
    </row>
    <row r="642" spans="1:34" ht="13.5" thickBot="1" x14ac:dyDescent="0.25">
      <c r="A642" s="3"/>
      <c r="B642" s="3"/>
      <c r="C642" s="3"/>
      <c r="D642" s="3"/>
      <c r="E642" s="3"/>
      <c r="F642" s="2"/>
      <c r="L642" s="60"/>
      <c r="M642" s="60"/>
      <c r="N642" s="60"/>
      <c r="O642" s="60"/>
      <c r="AG642" s="73"/>
      <c r="AH642" s="3"/>
    </row>
    <row r="643" spans="1:34" ht="13.5" thickBot="1" x14ac:dyDescent="0.25">
      <c r="A643" s="3"/>
      <c r="B643" s="3"/>
      <c r="C643" s="3"/>
      <c r="D643" s="3"/>
      <c r="E643" s="3"/>
      <c r="F643" s="2"/>
      <c r="L643" s="60"/>
      <c r="M643" s="60"/>
      <c r="N643" s="60"/>
      <c r="O643" s="60"/>
      <c r="AG643" s="73"/>
      <c r="AH643" s="3"/>
    </row>
    <row r="644" spans="1:34" ht="13.5" thickBot="1" x14ac:dyDescent="0.25">
      <c r="A644" s="3"/>
      <c r="B644" s="3"/>
      <c r="C644" s="3"/>
      <c r="D644" s="3"/>
      <c r="E644" s="3"/>
      <c r="F644" s="2"/>
      <c r="L644" s="60"/>
      <c r="M644" s="60"/>
      <c r="N644" s="60"/>
      <c r="O644" s="60"/>
      <c r="AG644" s="73"/>
      <c r="AH644" s="3"/>
    </row>
    <row r="645" spans="1:34" ht="13.5" thickBot="1" x14ac:dyDescent="0.25">
      <c r="A645" s="3"/>
      <c r="B645" s="3"/>
      <c r="C645" s="3"/>
      <c r="D645" s="3"/>
      <c r="E645" s="3"/>
      <c r="F645" s="2"/>
      <c r="L645" s="60"/>
      <c r="M645" s="60"/>
      <c r="N645" s="60"/>
      <c r="O645" s="60"/>
      <c r="AG645" s="73"/>
      <c r="AH645" s="3"/>
    </row>
    <row r="646" spans="1:34" ht="13.5" thickBot="1" x14ac:dyDescent="0.25">
      <c r="A646" s="3"/>
      <c r="B646" s="3"/>
      <c r="C646" s="3"/>
      <c r="D646" s="3"/>
      <c r="E646" s="3"/>
      <c r="F646" s="2"/>
      <c r="L646" s="60"/>
      <c r="M646" s="60"/>
      <c r="N646" s="60"/>
      <c r="O646" s="60"/>
      <c r="AG646" s="73"/>
      <c r="AH646" s="3"/>
    </row>
    <row r="647" spans="1:34" ht="13.5" thickBot="1" x14ac:dyDescent="0.25">
      <c r="A647" s="3"/>
      <c r="B647" s="3"/>
      <c r="C647" s="3"/>
      <c r="D647" s="3"/>
      <c r="E647" s="3"/>
      <c r="F647" s="2"/>
      <c r="L647" s="60"/>
      <c r="M647" s="60"/>
      <c r="N647" s="60"/>
      <c r="O647" s="60"/>
      <c r="AG647" s="73"/>
      <c r="AH647" s="3"/>
    </row>
    <row r="648" spans="1:34" ht="13.5" thickBot="1" x14ac:dyDescent="0.25">
      <c r="A648" s="3"/>
      <c r="B648" s="3"/>
      <c r="C648" s="3"/>
      <c r="D648" s="3"/>
      <c r="E648" s="3"/>
      <c r="F648" s="2"/>
      <c r="L648" s="60"/>
      <c r="M648" s="60"/>
      <c r="N648" s="60"/>
      <c r="O648" s="60"/>
      <c r="AG648" s="73"/>
      <c r="AH648" s="3"/>
    </row>
    <row r="649" spans="1:34" ht="13.5" thickBot="1" x14ac:dyDescent="0.25">
      <c r="A649" s="3"/>
      <c r="B649" s="3"/>
      <c r="C649" s="3"/>
      <c r="D649" s="3"/>
      <c r="E649" s="3"/>
      <c r="F649" s="2"/>
      <c r="L649" s="60"/>
      <c r="M649" s="60"/>
      <c r="N649" s="60"/>
      <c r="O649" s="60"/>
      <c r="AG649" s="73"/>
      <c r="AH649" s="3"/>
    </row>
    <row r="650" spans="1:34" ht="13.5" thickBot="1" x14ac:dyDescent="0.25">
      <c r="A650" s="3"/>
      <c r="B650" s="3"/>
      <c r="C650" s="3"/>
      <c r="D650" s="3"/>
      <c r="E650" s="3"/>
      <c r="F650" s="2"/>
      <c r="L650" s="60"/>
      <c r="M650" s="60"/>
      <c r="N650" s="60"/>
      <c r="O650" s="60"/>
      <c r="AG650" s="73"/>
      <c r="AH650" s="3"/>
    </row>
    <row r="651" spans="1:34" ht="13.5" thickBot="1" x14ac:dyDescent="0.25">
      <c r="A651" s="3"/>
      <c r="B651" s="3"/>
      <c r="C651" s="3"/>
      <c r="D651" s="3"/>
      <c r="E651" s="3"/>
      <c r="F651" s="2"/>
      <c r="L651" s="60"/>
      <c r="M651" s="60"/>
      <c r="N651" s="60"/>
      <c r="O651" s="60"/>
      <c r="AG651" s="73"/>
      <c r="AH651" s="3"/>
    </row>
    <row r="652" spans="1:34" ht="13.5" thickBot="1" x14ac:dyDescent="0.25">
      <c r="A652" s="3"/>
      <c r="B652" s="3"/>
      <c r="C652" s="3"/>
      <c r="D652" s="3"/>
      <c r="E652" s="3"/>
      <c r="F652" s="2"/>
      <c r="L652" s="60"/>
      <c r="M652" s="60"/>
      <c r="N652" s="60"/>
      <c r="O652" s="60"/>
      <c r="AG652" s="73"/>
      <c r="AH652" s="3"/>
    </row>
    <row r="653" spans="1:34" ht="13.5" thickBot="1" x14ac:dyDescent="0.25">
      <c r="A653" s="3"/>
      <c r="B653" s="3"/>
      <c r="C653" s="3"/>
      <c r="D653" s="3"/>
      <c r="E653" s="3"/>
      <c r="F653" s="2"/>
      <c r="L653" s="60"/>
      <c r="M653" s="60"/>
      <c r="N653" s="60"/>
      <c r="O653" s="60"/>
      <c r="AG653" s="73"/>
      <c r="AH653" s="3"/>
    </row>
    <row r="654" spans="1:34" ht="13.5" thickBot="1" x14ac:dyDescent="0.25">
      <c r="A654" s="3"/>
      <c r="B654" s="3"/>
      <c r="C654" s="3"/>
      <c r="D654" s="3"/>
      <c r="E654" s="3"/>
      <c r="F654" s="2"/>
      <c r="L654" s="60"/>
      <c r="M654" s="60"/>
      <c r="N654" s="60"/>
      <c r="O654" s="60"/>
      <c r="AG654" s="73"/>
      <c r="AH654" s="3"/>
    </row>
    <row r="655" spans="1:34" ht="13.5" thickBot="1" x14ac:dyDescent="0.25">
      <c r="A655" s="3"/>
      <c r="B655" s="3"/>
      <c r="C655" s="3"/>
      <c r="D655" s="3"/>
      <c r="E655" s="3"/>
      <c r="F655" s="2"/>
      <c r="L655" s="60"/>
      <c r="M655" s="60"/>
      <c r="N655" s="60"/>
      <c r="O655" s="60"/>
      <c r="AG655" s="73"/>
      <c r="AH655" s="3"/>
    </row>
    <row r="656" spans="1:34" ht="13.5" thickBot="1" x14ac:dyDescent="0.25">
      <c r="A656" s="3"/>
      <c r="B656" s="3"/>
      <c r="C656" s="3"/>
      <c r="D656" s="3"/>
      <c r="E656" s="3"/>
      <c r="F656" s="2"/>
      <c r="L656" s="60"/>
      <c r="M656" s="60"/>
      <c r="N656" s="60"/>
      <c r="O656" s="60"/>
      <c r="AG656" s="73"/>
      <c r="AH656" s="3"/>
    </row>
    <row r="657" spans="1:34" ht="13.5" thickBot="1" x14ac:dyDescent="0.25">
      <c r="A657" s="3"/>
      <c r="B657" s="3"/>
      <c r="C657" s="3"/>
      <c r="D657" s="3"/>
      <c r="E657" s="3"/>
      <c r="F657" s="2"/>
      <c r="L657" s="60"/>
      <c r="M657" s="60"/>
      <c r="N657" s="60"/>
      <c r="O657" s="60"/>
      <c r="AG657" s="73"/>
      <c r="AH657" s="3"/>
    </row>
    <row r="658" spans="1:34" ht="13.5" thickBot="1" x14ac:dyDescent="0.25">
      <c r="A658" s="3"/>
      <c r="B658" s="3"/>
      <c r="C658" s="3"/>
      <c r="D658" s="3"/>
      <c r="E658" s="3"/>
      <c r="F658" s="2"/>
      <c r="L658" s="60"/>
      <c r="M658" s="60"/>
      <c r="N658" s="60"/>
      <c r="O658" s="60"/>
      <c r="AG658" s="73"/>
      <c r="AH658" s="3"/>
    </row>
    <row r="659" spans="1:34" ht="13.5" thickBot="1" x14ac:dyDescent="0.25">
      <c r="A659" s="3"/>
      <c r="B659" s="3"/>
      <c r="C659" s="3"/>
      <c r="D659" s="3"/>
      <c r="E659" s="3"/>
      <c r="F659" s="2"/>
      <c r="L659" s="60"/>
      <c r="M659" s="60"/>
      <c r="N659" s="60"/>
      <c r="O659" s="60"/>
      <c r="AG659" s="73"/>
      <c r="AH659" s="3"/>
    </row>
    <row r="660" spans="1:34" ht="13.5" thickBot="1" x14ac:dyDescent="0.25">
      <c r="A660" s="3"/>
      <c r="B660" s="3"/>
      <c r="C660" s="3"/>
      <c r="D660" s="3"/>
      <c r="E660" s="3"/>
      <c r="F660" s="2"/>
      <c r="L660" s="60"/>
      <c r="M660" s="60"/>
      <c r="N660" s="60"/>
      <c r="O660" s="60"/>
      <c r="AG660" s="73"/>
      <c r="AH660" s="3"/>
    </row>
    <row r="661" spans="1:34" ht="13.5" thickBot="1" x14ac:dyDescent="0.25">
      <c r="A661" s="3"/>
      <c r="B661" s="3"/>
      <c r="C661" s="3"/>
      <c r="D661" s="3"/>
      <c r="E661" s="3"/>
      <c r="F661" s="2"/>
      <c r="L661" s="60"/>
      <c r="M661" s="60"/>
      <c r="N661" s="60"/>
      <c r="O661" s="60"/>
      <c r="AG661" s="73"/>
      <c r="AH661" s="3"/>
    </row>
    <row r="662" spans="1:34" ht="13.5" thickBot="1" x14ac:dyDescent="0.25">
      <c r="A662" s="3"/>
      <c r="B662" s="3"/>
      <c r="C662" s="3"/>
      <c r="D662" s="3"/>
      <c r="E662" s="3"/>
      <c r="F662" s="2"/>
      <c r="L662" s="60"/>
      <c r="M662" s="60"/>
      <c r="N662" s="60"/>
      <c r="O662" s="60"/>
      <c r="AG662" s="73"/>
      <c r="AH662" s="3"/>
    </row>
    <row r="663" spans="1:34" ht="13.5" thickBot="1" x14ac:dyDescent="0.25">
      <c r="A663" s="3"/>
      <c r="B663" s="3"/>
      <c r="C663" s="3"/>
      <c r="D663" s="3"/>
      <c r="E663" s="3"/>
      <c r="F663" s="2"/>
      <c r="L663" s="60"/>
      <c r="M663" s="60"/>
      <c r="N663" s="60"/>
      <c r="O663" s="60"/>
      <c r="AG663" s="73"/>
      <c r="AH663" s="3"/>
    </row>
    <row r="664" spans="1:34" ht="13.5" thickBot="1" x14ac:dyDescent="0.25">
      <c r="A664" s="3"/>
      <c r="B664" s="3"/>
      <c r="C664" s="3"/>
      <c r="D664" s="3"/>
      <c r="E664" s="3"/>
      <c r="F664" s="2"/>
      <c r="L664" s="60"/>
      <c r="M664" s="60"/>
      <c r="N664" s="60"/>
      <c r="O664" s="60"/>
      <c r="AG664" s="73"/>
      <c r="AH664" s="3"/>
    </row>
    <row r="665" spans="1:34" ht="13.5" thickBot="1" x14ac:dyDescent="0.25">
      <c r="A665" s="3"/>
      <c r="B665" s="3"/>
      <c r="C665" s="3"/>
      <c r="D665" s="3"/>
      <c r="E665" s="3"/>
      <c r="F665" s="2"/>
      <c r="L665" s="60"/>
      <c r="M665" s="60"/>
      <c r="N665" s="60"/>
      <c r="O665" s="60"/>
      <c r="AG665" s="73"/>
      <c r="AH665" s="3"/>
    </row>
    <row r="666" spans="1:34" ht="13.5" thickBot="1" x14ac:dyDescent="0.25">
      <c r="A666" s="3"/>
      <c r="B666" s="3"/>
      <c r="C666" s="3"/>
      <c r="D666" s="3"/>
      <c r="E666" s="3"/>
      <c r="F666" s="2"/>
      <c r="L666" s="60"/>
      <c r="M666" s="60"/>
      <c r="N666" s="60"/>
      <c r="O666" s="60"/>
      <c r="AG666" s="73"/>
      <c r="AH666" s="3"/>
    </row>
    <row r="667" spans="1:34" ht="13.5" thickBot="1" x14ac:dyDescent="0.25">
      <c r="A667" s="3"/>
      <c r="B667" s="3"/>
      <c r="C667" s="3"/>
      <c r="D667" s="3"/>
      <c r="E667" s="3"/>
      <c r="F667" s="2"/>
      <c r="L667" s="60"/>
      <c r="M667" s="60"/>
      <c r="N667" s="60"/>
      <c r="O667" s="60"/>
      <c r="AG667" s="73"/>
      <c r="AH667" s="3"/>
    </row>
    <row r="668" spans="1:34" ht="13.5" thickBot="1" x14ac:dyDescent="0.25">
      <c r="A668" s="3"/>
      <c r="B668" s="3"/>
      <c r="C668" s="3"/>
      <c r="D668" s="3"/>
      <c r="E668" s="3"/>
      <c r="F668" s="2"/>
      <c r="AG668" s="73"/>
      <c r="AH668" s="3"/>
    </row>
    <row r="669" spans="1:34" ht="13.5" thickBot="1" x14ac:dyDescent="0.25">
      <c r="A669" s="3"/>
      <c r="B669" s="3"/>
      <c r="C669" s="3"/>
      <c r="D669" s="3"/>
      <c r="E669" s="3"/>
      <c r="F669" s="2"/>
      <c r="AG669" s="73"/>
      <c r="AH669" s="3"/>
    </row>
    <row r="670" spans="1:34" ht="13.5" thickBot="1" x14ac:dyDescent="0.25">
      <c r="A670" s="3"/>
      <c r="B670" s="3"/>
      <c r="C670" s="3"/>
      <c r="D670" s="3"/>
      <c r="E670" s="3"/>
      <c r="F670" s="2"/>
      <c r="AG670" s="73"/>
      <c r="AH670" s="3"/>
    </row>
    <row r="671" spans="1:34" ht="13.5" thickBot="1" x14ac:dyDescent="0.25">
      <c r="A671" s="3"/>
      <c r="B671" s="3"/>
      <c r="C671" s="3"/>
      <c r="D671" s="3"/>
      <c r="E671" s="3"/>
      <c r="F671" s="2"/>
      <c r="AG671" s="73"/>
      <c r="AH671" s="3"/>
    </row>
    <row r="672" spans="1:34" ht="13.5" thickBot="1" x14ac:dyDescent="0.25">
      <c r="A672" s="3"/>
      <c r="B672" s="3"/>
      <c r="C672" s="3"/>
      <c r="D672" s="3"/>
      <c r="E672" s="3"/>
      <c r="F672" s="2"/>
      <c r="AG672" s="73"/>
      <c r="AH672" s="3"/>
    </row>
    <row r="673" spans="1:34" ht="13.5" thickBot="1" x14ac:dyDescent="0.25">
      <c r="A673" s="3"/>
      <c r="B673" s="3"/>
      <c r="C673" s="3"/>
      <c r="D673" s="3"/>
      <c r="E673" s="3"/>
      <c r="F673" s="2"/>
      <c r="AG673" s="73"/>
      <c r="AH67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43"/>
  <sheetViews>
    <sheetView tabSelected="1" zoomScale="85" zoomScaleNormal="85" workbookViewId="0">
      <pane xSplit="2" ySplit="3" topLeftCell="C197" activePane="bottomRight" state="frozen"/>
      <selection pane="topRight" activeCell="B1" sqref="B1"/>
      <selection pane="bottomLeft" activeCell="A4" sqref="A4"/>
      <selection pane="bottomRight" activeCell="A213" sqref="A213"/>
    </sheetView>
  </sheetViews>
  <sheetFormatPr baseColWidth="10" defaultRowHeight="12.75" x14ac:dyDescent="0.2"/>
  <cols>
    <col min="1" max="1" width="11.42578125" style="1"/>
    <col min="2" max="2" width="57.7109375" style="1" bestFit="1" customWidth="1"/>
    <col min="3" max="3" width="16.5703125" style="1" customWidth="1"/>
    <col min="4" max="4" width="17" style="1" hidden="1" customWidth="1"/>
    <col min="5" max="5" width="16.42578125" style="1" hidden="1" customWidth="1"/>
    <col min="6" max="6" width="20.7109375" style="1" hidden="1" customWidth="1"/>
    <col min="7" max="7" width="11.42578125" style="1"/>
    <col min="8" max="9" width="11.5703125" style="55" bestFit="1" customWidth="1"/>
    <col min="10" max="12" width="11.5703125" style="1" bestFit="1" customWidth="1"/>
    <col min="13" max="14" width="11.5703125" style="55" bestFit="1" customWidth="1"/>
    <col min="15" max="15" width="11.42578125" style="55"/>
    <col min="16" max="16" width="18.7109375" style="55" customWidth="1"/>
    <col min="17" max="18" width="11.5703125" style="1" bestFit="1" customWidth="1"/>
    <col min="19" max="20" width="11.5703125" style="55" bestFit="1" customWidth="1"/>
    <col min="21" max="21" width="17.28515625" style="55" bestFit="1" customWidth="1"/>
    <col min="22" max="22" width="11.5703125" style="55" bestFit="1" customWidth="1"/>
    <col min="23" max="24" width="11.5703125" style="56" bestFit="1" customWidth="1"/>
    <col min="25" max="25" width="17.28515625" style="1" bestFit="1" customWidth="1"/>
    <col min="26" max="29" width="11.5703125" style="55" bestFit="1" customWidth="1"/>
    <col min="30" max="30" width="11.5703125" style="1" bestFit="1" customWidth="1"/>
    <col min="31" max="31" width="17.28515625" style="1" bestFit="1" customWidth="1"/>
    <col min="32" max="33" width="11.5703125" style="1" bestFit="1" customWidth="1"/>
    <col min="34" max="34" width="11.5703125" style="75" bestFit="1" customWidth="1"/>
    <col min="35" max="35" width="16.7109375" style="1" customWidth="1"/>
    <col min="36" max="38" width="11.42578125" style="1" customWidth="1"/>
    <col min="39" max="39" width="15.5703125" style="1" customWidth="1"/>
    <col min="40" max="40" width="15.28515625" style="1" customWidth="1"/>
    <col min="41" max="41" width="11.42578125" style="1"/>
    <col min="42" max="42" width="15.28515625" style="1" customWidth="1"/>
    <col min="43" max="43" width="14.140625" style="1" bestFit="1" customWidth="1"/>
    <col min="44" max="44" width="14.42578125" style="1" customWidth="1"/>
    <col min="45" max="16384" width="11.42578125" style="1"/>
  </cols>
  <sheetData>
    <row r="1" spans="1:44" ht="76.5" customHeight="1" x14ac:dyDescent="0.25">
      <c r="B1" s="36" t="s">
        <v>0</v>
      </c>
      <c r="C1" s="37" t="s">
        <v>1</v>
      </c>
      <c r="D1" s="5" t="s">
        <v>4</v>
      </c>
      <c r="E1" s="6" t="s">
        <v>5</v>
      </c>
      <c r="F1" s="78" t="s">
        <v>181</v>
      </c>
      <c r="G1" s="41" t="s">
        <v>123</v>
      </c>
      <c r="H1" s="62" t="s">
        <v>124</v>
      </c>
      <c r="I1" s="62" t="s">
        <v>125</v>
      </c>
      <c r="J1" s="41" t="s">
        <v>126</v>
      </c>
      <c r="K1" s="41" t="s">
        <v>127</v>
      </c>
      <c r="L1" s="41" t="s">
        <v>128</v>
      </c>
      <c r="M1" s="63" t="s">
        <v>146</v>
      </c>
      <c r="N1" s="63" t="s">
        <v>147</v>
      </c>
      <c r="O1" s="63" t="s">
        <v>129</v>
      </c>
      <c r="P1" s="63" t="s">
        <v>130</v>
      </c>
      <c r="Q1" s="63" t="s">
        <v>131</v>
      </c>
      <c r="R1" s="63" t="s">
        <v>132</v>
      </c>
      <c r="S1" s="66" t="s">
        <v>148</v>
      </c>
      <c r="T1" s="66" t="s">
        <v>149</v>
      </c>
      <c r="U1" s="66" t="s">
        <v>133</v>
      </c>
      <c r="V1" s="66" t="s">
        <v>134</v>
      </c>
      <c r="W1" s="67" t="s">
        <v>135</v>
      </c>
      <c r="X1" s="67" t="s">
        <v>136</v>
      </c>
      <c r="Y1" s="67" t="s">
        <v>137</v>
      </c>
      <c r="Z1" s="68" t="s">
        <v>138</v>
      </c>
      <c r="AA1" s="68" t="s">
        <v>139</v>
      </c>
      <c r="AB1" s="68" t="s">
        <v>140</v>
      </c>
      <c r="AC1" s="68" t="s">
        <v>141</v>
      </c>
      <c r="AD1" s="68" t="s">
        <v>142</v>
      </c>
      <c r="AE1" s="41" t="s">
        <v>143</v>
      </c>
      <c r="AF1" s="52" t="s">
        <v>144</v>
      </c>
      <c r="AG1" s="40" t="s">
        <v>145</v>
      </c>
      <c r="AH1" s="36" t="s">
        <v>2</v>
      </c>
      <c r="AI1" s="37" t="s">
        <v>3</v>
      </c>
      <c r="AJ1" s="37" t="s">
        <v>157</v>
      </c>
      <c r="AK1" s="37" t="s">
        <v>158</v>
      </c>
      <c r="AL1" s="37" t="s">
        <v>159</v>
      </c>
      <c r="AM1" s="37" t="s">
        <v>161</v>
      </c>
      <c r="AN1" s="37" t="s">
        <v>160</v>
      </c>
      <c r="AO1" s="37" t="s">
        <v>162</v>
      </c>
      <c r="AP1" s="77">
        <v>0.1</v>
      </c>
      <c r="AQ1" s="37" t="s">
        <v>163</v>
      </c>
      <c r="AR1" s="37" t="s">
        <v>164</v>
      </c>
    </row>
    <row r="2" spans="1:44" ht="13.5" customHeight="1" x14ac:dyDescent="0.2">
      <c r="B2" s="8" t="s">
        <v>8</v>
      </c>
      <c r="C2" s="9"/>
      <c r="D2" s="10"/>
      <c r="E2" s="10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69"/>
      <c r="AI2" s="10"/>
    </row>
    <row r="3" spans="1:44" ht="13.5" customHeight="1" x14ac:dyDescent="0.2">
      <c r="B3" s="12" t="s">
        <v>9</v>
      </c>
      <c r="C3" s="13"/>
      <c r="D3" s="14">
        <v>577012250</v>
      </c>
      <c r="E3" s="14">
        <v>615393937</v>
      </c>
      <c r="F3" s="15" t="s">
        <v>7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70"/>
      <c r="AI3" s="14"/>
    </row>
    <row r="4" spans="1:44" ht="13.5" customHeight="1" x14ac:dyDescent="0.2">
      <c r="A4" s="1">
        <v>1</v>
      </c>
      <c r="B4" s="16" t="s">
        <v>10</v>
      </c>
      <c r="C4" s="17">
        <v>3090000</v>
      </c>
      <c r="D4" s="19">
        <v>33990000</v>
      </c>
      <c r="E4" s="19">
        <v>0</v>
      </c>
      <c r="F4" s="19">
        <v>0</v>
      </c>
      <c r="G4" s="38">
        <v>30</v>
      </c>
      <c r="H4" s="61">
        <f>+AF4*(1-28.1%)</f>
        <v>2221710</v>
      </c>
      <c r="I4" s="61">
        <f>IF(H4&lt;2000000,117172,0)</f>
        <v>0</v>
      </c>
      <c r="J4" s="39">
        <f>+(I4/30)*G4</f>
        <v>0</v>
      </c>
      <c r="K4" s="39">
        <f>+(H4/30)*G4</f>
        <v>2221710</v>
      </c>
      <c r="L4" s="39">
        <f>+K4+J4</f>
        <v>2221710</v>
      </c>
      <c r="M4" s="61">
        <f>+K4*4%</f>
        <v>88868.400000000009</v>
      </c>
      <c r="N4" s="61">
        <f>+K4*4%</f>
        <v>88868.400000000009</v>
      </c>
      <c r="O4" s="61"/>
      <c r="P4" s="61" t="b">
        <f>IF(AND(H4&gt;=($C$246*4),H4&lt;($C$246*16)),H4*$AI$234,IF(AND(H4&gt;=($C$246*16),H4&lt;=($C$246*17)),H4*$AI$235,IF(AND(H4&gt;($C$246*17),H4&lt;=
($C$246*18)),H4*$AI$236,IF(AND(H4&gt;($C$246*18),H4&gt;=($C$246*19)),H4*$AI$237,IF(AND(H4&gt;($C$246*19),H4&lt;=($C$246*20)),H4*$AI$238,IF((H4&gt;($C$246*20)),H4*$AI$239))))))</f>
        <v>0</v>
      </c>
      <c r="Q4" s="39">
        <f>+M4+N4+O4+P4</f>
        <v>177736.80000000002</v>
      </c>
      <c r="R4" s="39">
        <f>+L4-Q4</f>
        <v>2043973.2</v>
      </c>
      <c r="S4" s="61">
        <f>+IF(L4&gt;($C$246*10),L4*8.5%,0)</f>
        <v>0</v>
      </c>
      <c r="T4" s="61">
        <f>+K4*12%</f>
        <v>266605.2</v>
      </c>
      <c r="U4" s="61">
        <f>+K4*$C$253</f>
        <v>23194.652399999999</v>
      </c>
      <c r="V4" s="61">
        <f>+K4*4.17%</f>
        <v>92645.307000000001</v>
      </c>
      <c r="W4" s="65">
        <f>+IF(H4&lt;$C$249,0,H4*3%)</f>
        <v>0</v>
      </c>
      <c r="X4" s="65">
        <f>+IF(K4&lt;$C$249,0,K4*2%)</f>
        <v>0</v>
      </c>
      <c r="Y4" s="39">
        <f>+S4+T4+U4+V4+W4+X4</f>
        <v>382445.1594</v>
      </c>
      <c r="Z4" s="61">
        <f>+(L4)*8.33%</f>
        <v>185068.443</v>
      </c>
      <c r="AA4" s="61">
        <f>+K4*4.17%</f>
        <v>92645.307000000001</v>
      </c>
      <c r="AB4" s="61">
        <f>+(L4)*8.333%</f>
        <v>185135.0943</v>
      </c>
      <c r="AC4" s="61">
        <f>+(L4)*1%</f>
        <v>22217.100000000002</v>
      </c>
      <c r="AD4" s="39">
        <f>+Z4+AA4+AB4+AC4</f>
        <v>485065.94429999997</v>
      </c>
      <c r="AE4" s="39">
        <f>+((K4+J4)+AD4+Y4)</f>
        <v>3089221.1036999999</v>
      </c>
      <c r="AF4" s="39">
        <v>3090000</v>
      </c>
      <c r="AG4" s="39">
        <f>((+AF4*40%)*30%)-AF4</f>
        <v>-2719200</v>
      </c>
      <c r="AH4" s="18">
        <v>6</v>
      </c>
      <c r="AI4" s="19">
        <f>+AE4*AH4</f>
        <v>18535326.622199997</v>
      </c>
      <c r="AJ4" s="76">
        <f>+L4*AH4</f>
        <v>13330260</v>
      </c>
      <c r="AK4" s="76">
        <f>+Y4*AH4</f>
        <v>2294670.9564</v>
      </c>
      <c r="AL4" s="76">
        <f>+AD4*AH4</f>
        <v>2910395.6657999996</v>
      </c>
      <c r="AM4" s="76">
        <f>+AE4*8%</f>
        <v>247137.68829600001</v>
      </c>
      <c r="AN4" s="76">
        <f>+AI4*8%</f>
        <v>1482826.1297759998</v>
      </c>
      <c r="AO4" s="76">
        <f>+AI4+AN4</f>
        <v>20018152.751975998</v>
      </c>
      <c r="AP4" s="76">
        <f>+AO4*$AP$1</f>
        <v>2001815.2751976</v>
      </c>
      <c r="AQ4" s="76">
        <f>+AP4*19%</f>
        <v>380344.90228754398</v>
      </c>
      <c r="AR4" s="76">
        <f>+AO4+AQ4</f>
        <v>20398497.654263541</v>
      </c>
    </row>
    <row r="5" spans="1:44" ht="13.5" customHeight="1" x14ac:dyDescent="0.2">
      <c r="B5" s="20" t="s">
        <v>11</v>
      </c>
      <c r="C5" s="9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69"/>
      <c r="AI5" s="10"/>
      <c r="AJ5" s="76"/>
      <c r="AK5" s="76"/>
      <c r="AL5" s="76"/>
      <c r="AM5" s="76"/>
      <c r="AN5" s="76"/>
      <c r="AO5" s="76"/>
      <c r="AP5" s="76"/>
      <c r="AQ5" s="76"/>
      <c r="AR5" s="76"/>
    </row>
    <row r="6" spans="1:44" ht="13.5" customHeight="1" x14ac:dyDescent="0.2">
      <c r="B6" s="12" t="s">
        <v>12</v>
      </c>
      <c r="C6" s="13"/>
      <c r="D6" s="21"/>
      <c r="E6" s="22"/>
      <c r="F6" s="22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70"/>
      <c r="AI6" s="21"/>
      <c r="AJ6" s="76"/>
      <c r="AK6" s="76"/>
      <c r="AL6" s="76"/>
      <c r="AM6" s="76"/>
      <c r="AN6" s="76"/>
      <c r="AO6" s="76"/>
      <c r="AP6" s="76"/>
      <c r="AQ6" s="76"/>
      <c r="AR6" s="76"/>
    </row>
    <row r="7" spans="1:44" ht="13.5" customHeight="1" x14ac:dyDescent="0.2">
      <c r="A7" s="1">
        <v>2</v>
      </c>
      <c r="B7" s="16" t="s">
        <v>13</v>
      </c>
      <c r="C7" s="19">
        <v>5000000</v>
      </c>
      <c r="D7" s="19">
        <v>55000000</v>
      </c>
      <c r="E7" s="19">
        <v>0</v>
      </c>
      <c r="F7" s="19">
        <v>0</v>
      </c>
      <c r="G7" s="38">
        <v>30</v>
      </c>
      <c r="H7" s="61">
        <f>+AF7*(1-28.1%)</f>
        <v>3595000</v>
      </c>
      <c r="I7" s="61">
        <f>IF(H7&lt;2000000,117172,0)</f>
        <v>0</v>
      </c>
      <c r="J7" s="39">
        <f t="shared" ref="J7:J67" si="0">+(I7/30)*G7</f>
        <v>0</v>
      </c>
      <c r="K7" s="39">
        <f t="shared" ref="K7:K67" si="1">+(H7/30)*G7</f>
        <v>3595000</v>
      </c>
      <c r="L7" s="39">
        <f t="shared" ref="L7:L67" si="2">+K7+J7</f>
        <v>3595000</v>
      </c>
      <c r="M7" s="61">
        <f t="shared" ref="M7:M67" si="3">+K7*4%</f>
        <v>143800</v>
      </c>
      <c r="N7" s="61">
        <f t="shared" ref="N7:N67" si="4">+K7*4%</f>
        <v>143800</v>
      </c>
      <c r="O7" s="61"/>
      <c r="P7" s="61" t="b">
        <f>IF(AND(H7&gt;=($C$246*4),H7&lt;($C$246*16)),H7*$AI$234,IF(AND(H7&gt;=($C$246*16),H7&lt;=($C$246*17)),H7*$AI$235,IF(AND(H7&gt;($C$246*17),H7&lt;=
($C$246*18)),H7*$AI$236,IF(AND(H7&gt;($C$246*18),H7&gt;=($C$246*19)),H7*$AI$237,IF(AND(H7&gt;($C$246*19),H7&lt;=($C$246*20)),H7*$AI$238,IF((H7&gt;($C$246*20)),H7*$AI$239))))))</f>
        <v>0</v>
      </c>
      <c r="Q7" s="39">
        <f t="shared" ref="Q7:Q67" si="5">+M7+N7+O7+P7</f>
        <v>287600</v>
      </c>
      <c r="R7" s="39">
        <f t="shared" ref="R7:R67" si="6">+L7-Q7</f>
        <v>3307400</v>
      </c>
      <c r="S7" s="61">
        <f>+IF(L7&gt;($C$246*10),L7*8.5%,0)</f>
        <v>0</v>
      </c>
      <c r="T7" s="61">
        <f t="shared" ref="T7:T67" si="7">+K7*12%</f>
        <v>431400</v>
      </c>
      <c r="U7" s="61">
        <f>+K7*$C$253</f>
        <v>37531.799999999996</v>
      </c>
      <c r="V7" s="61">
        <f t="shared" ref="V7:V67" si="8">+K7*4.17%</f>
        <v>149911.5</v>
      </c>
      <c r="W7" s="65">
        <f>+IF(H7&lt;$C$249,0,H7*3%)</f>
        <v>0</v>
      </c>
      <c r="X7" s="65">
        <f>+IF(K7&lt;$C$249,0,K7*2%)</f>
        <v>0</v>
      </c>
      <c r="Y7" s="39">
        <f t="shared" ref="Y7:Y67" si="9">+S7+T7+U7+V7+W7+X7</f>
        <v>618843.30000000005</v>
      </c>
      <c r="Z7" s="61">
        <f t="shared" ref="Z7:Z67" si="10">+(L7)*8.33%</f>
        <v>299463.5</v>
      </c>
      <c r="AA7" s="61">
        <f t="shared" ref="AA7:AA67" si="11">+K7*4.17%</f>
        <v>149911.5</v>
      </c>
      <c r="AB7" s="61">
        <f t="shared" ref="AB7:AB67" si="12">+(L7)*8.333%</f>
        <v>299571.34999999998</v>
      </c>
      <c r="AC7" s="61">
        <f t="shared" ref="AC7:AC67" si="13">+(L7)*1%</f>
        <v>35950</v>
      </c>
      <c r="AD7" s="39">
        <f t="shared" ref="AD7:AD67" si="14">+Z7+AA7+AB7+AC7</f>
        <v>784896.35</v>
      </c>
      <c r="AE7" s="39">
        <f t="shared" ref="AE7:AE67" si="15">+((K7+J7)+AD7+Y7)</f>
        <v>4998739.6499999994</v>
      </c>
      <c r="AF7" s="39">
        <f>+C7</f>
        <v>5000000</v>
      </c>
      <c r="AG7" s="39">
        <f t="shared" ref="AG7:AG67" si="16">((+AF7*40%)*30%)-AF7</f>
        <v>-4400000</v>
      </c>
      <c r="AH7" s="18">
        <v>6</v>
      </c>
      <c r="AI7" s="19">
        <f>+AE7*AH7</f>
        <v>29992437.899999999</v>
      </c>
      <c r="AJ7" s="76">
        <f t="shared" ref="AJ7:AJ67" si="17">+L7*AH7</f>
        <v>21570000</v>
      </c>
      <c r="AK7" s="76">
        <f t="shared" ref="AK7:AK67" si="18">+Y7*AH7</f>
        <v>3713059.8000000003</v>
      </c>
      <c r="AL7" s="76">
        <f t="shared" ref="AL7:AL67" si="19">+AD7*AH7</f>
        <v>4709378.0999999996</v>
      </c>
      <c r="AM7" s="76">
        <f t="shared" ref="AM7:AM67" si="20">+AE7*8%</f>
        <v>399899.17199999996</v>
      </c>
      <c r="AN7" s="76">
        <f t="shared" ref="AN7:AN67" si="21">+AI7*8%</f>
        <v>2399395.0320000001</v>
      </c>
      <c r="AO7" s="76">
        <f t="shared" ref="AO7:AO67" si="22">+AI7+AN7</f>
        <v>32391832.932</v>
      </c>
      <c r="AP7" s="76">
        <f t="shared" ref="AP7:AP67" si="23">+AO7*$AP$1</f>
        <v>3239183.2932000002</v>
      </c>
      <c r="AQ7" s="76">
        <f t="shared" ref="AQ7:AQ67" si="24">+AP7*19%</f>
        <v>615444.82570799999</v>
      </c>
      <c r="AR7" s="76">
        <f t="shared" ref="AR7:AR67" si="25">+AO7+AQ7</f>
        <v>33007277.757707998</v>
      </c>
    </row>
    <row r="8" spans="1:44" ht="13.5" customHeight="1" x14ac:dyDescent="0.2">
      <c r="B8" s="12" t="s">
        <v>14</v>
      </c>
      <c r="C8" s="13"/>
      <c r="D8" s="21"/>
      <c r="E8" s="22"/>
      <c r="F8" s="22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70"/>
      <c r="AI8" s="24"/>
      <c r="AJ8" s="76"/>
      <c r="AK8" s="76"/>
      <c r="AL8" s="76"/>
      <c r="AM8" s="76"/>
      <c r="AN8" s="76"/>
      <c r="AO8" s="76"/>
      <c r="AP8" s="76"/>
      <c r="AQ8" s="76"/>
      <c r="AR8" s="76"/>
    </row>
    <row r="9" spans="1:44" ht="13.5" customHeight="1" x14ac:dyDescent="0.2">
      <c r="A9" s="1">
        <v>3</v>
      </c>
      <c r="B9" s="16" t="s">
        <v>15</v>
      </c>
      <c r="C9" s="19">
        <v>3182700</v>
      </c>
      <c r="D9" s="19">
        <v>35009700</v>
      </c>
      <c r="E9" s="19">
        <v>0</v>
      </c>
      <c r="F9" s="19">
        <v>0</v>
      </c>
      <c r="G9" s="38">
        <v>30</v>
      </c>
      <c r="H9" s="61">
        <f t="shared" ref="H9:H67" si="26">+AF9*(1-28.1%)</f>
        <v>2288361.2999999998</v>
      </c>
      <c r="I9" s="61">
        <f>IF(H9&lt;2000000,117172,0)</f>
        <v>0</v>
      </c>
      <c r="J9" s="39">
        <f t="shared" si="0"/>
        <v>0</v>
      </c>
      <c r="K9" s="39">
        <f t="shared" si="1"/>
        <v>2288361.2999999998</v>
      </c>
      <c r="L9" s="39">
        <f t="shared" si="2"/>
        <v>2288361.2999999998</v>
      </c>
      <c r="M9" s="61">
        <f t="shared" si="3"/>
        <v>91534.45199999999</v>
      </c>
      <c r="N9" s="61">
        <f t="shared" si="4"/>
        <v>91534.45199999999</v>
      </c>
      <c r="O9" s="61"/>
      <c r="P9" s="61" t="b">
        <f>IF(AND(H9&gt;=($C$246*4),H9&lt;($C$246*16)),H9*$AI$234,IF(AND(H9&gt;=($C$246*16),H9&lt;=($C$246*17)),H9*$AI$235,IF(AND(H9&gt;($C$246*17),H9&lt;=
($C$246*18)),H9*$AI$236,IF(AND(H9&gt;($C$246*18),H9&gt;=($C$246*19)),H9*$AI$237,IF(AND(H9&gt;($C$246*19),H9&lt;=($C$246*20)),H9*$AI$238,IF((H9&gt;($C$246*20)),H9*$AI$239))))))</f>
        <v>0</v>
      </c>
      <c r="Q9" s="39">
        <f t="shared" si="5"/>
        <v>183068.90399999998</v>
      </c>
      <c r="R9" s="39">
        <f t="shared" si="6"/>
        <v>2105292.3959999997</v>
      </c>
      <c r="S9" s="61">
        <f>+IF(L9&gt;($C$246*10),L9*8.5%,0)</f>
        <v>0</v>
      </c>
      <c r="T9" s="61">
        <f t="shared" si="7"/>
        <v>274603.35599999997</v>
      </c>
      <c r="U9" s="61">
        <f>+K9*$C$253</f>
        <v>23890.491971999996</v>
      </c>
      <c r="V9" s="61">
        <f t="shared" si="8"/>
        <v>95424.666209999996</v>
      </c>
      <c r="W9" s="65">
        <f>+IF(H9&lt;$C$117,0,H9*3%)</f>
        <v>0</v>
      </c>
      <c r="X9" s="65">
        <f>+IF(K9&lt;$C$249,0,K9*2%)</f>
        <v>0</v>
      </c>
      <c r="Y9" s="39">
        <f t="shared" si="9"/>
        <v>393918.51418199996</v>
      </c>
      <c r="Z9" s="61">
        <f t="shared" si="10"/>
        <v>190620.49628999998</v>
      </c>
      <c r="AA9" s="61">
        <f t="shared" si="11"/>
        <v>95424.666209999996</v>
      </c>
      <c r="AB9" s="61">
        <f t="shared" si="12"/>
        <v>190689.14712899999</v>
      </c>
      <c r="AC9" s="61">
        <f t="shared" si="13"/>
        <v>22883.612999999998</v>
      </c>
      <c r="AD9" s="39">
        <f t="shared" si="14"/>
        <v>499617.92262899998</v>
      </c>
      <c r="AE9" s="39">
        <f t="shared" si="15"/>
        <v>3181897.7368109999</v>
      </c>
      <c r="AF9" s="39">
        <f>+C9</f>
        <v>3182700</v>
      </c>
      <c r="AG9" s="39">
        <f t="shared" si="16"/>
        <v>-2800776</v>
      </c>
      <c r="AH9" s="18">
        <v>6</v>
      </c>
      <c r="AI9" s="19">
        <f t="shared" ref="AI9:AI10" si="27">+AE9*AH9</f>
        <v>19091386.420865998</v>
      </c>
      <c r="AJ9" s="76">
        <f t="shared" si="17"/>
        <v>13730167.799999999</v>
      </c>
      <c r="AK9" s="76">
        <f t="shared" si="18"/>
        <v>2363511.0850919997</v>
      </c>
      <c r="AL9" s="76">
        <f t="shared" si="19"/>
        <v>2997707.535774</v>
      </c>
      <c r="AM9" s="76">
        <f t="shared" si="20"/>
        <v>254551.81894488001</v>
      </c>
      <c r="AN9" s="76">
        <f t="shared" si="21"/>
        <v>1527310.9136692798</v>
      </c>
      <c r="AO9" s="76">
        <f t="shared" si="22"/>
        <v>20618697.334535278</v>
      </c>
      <c r="AP9" s="76">
        <f t="shared" si="23"/>
        <v>2061869.733453528</v>
      </c>
      <c r="AQ9" s="76">
        <f t="shared" si="24"/>
        <v>391755.2493561703</v>
      </c>
      <c r="AR9" s="76">
        <f t="shared" si="25"/>
        <v>21010452.583891448</v>
      </c>
    </row>
    <row r="10" spans="1:44" ht="13.5" customHeight="1" x14ac:dyDescent="0.2">
      <c r="A10" s="1">
        <v>4</v>
      </c>
      <c r="B10" s="16" t="s">
        <v>16</v>
      </c>
      <c r="C10" s="19">
        <v>3182700</v>
      </c>
      <c r="D10" s="19">
        <v>35009700</v>
      </c>
      <c r="E10" s="19">
        <v>0</v>
      </c>
      <c r="F10" s="19">
        <v>0</v>
      </c>
      <c r="G10" s="38">
        <v>30</v>
      </c>
      <c r="H10" s="61">
        <f t="shared" si="26"/>
        <v>2288361.2999999998</v>
      </c>
      <c r="I10" s="61">
        <f>IF(H10&lt;2000000,117172,0)</f>
        <v>0</v>
      </c>
      <c r="J10" s="39">
        <f t="shared" si="0"/>
        <v>0</v>
      </c>
      <c r="K10" s="39">
        <f t="shared" si="1"/>
        <v>2288361.2999999998</v>
      </c>
      <c r="L10" s="39">
        <f t="shared" si="2"/>
        <v>2288361.2999999998</v>
      </c>
      <c r="M10" s="61">
        <f t="shared" si="3"/>
        <v>91534.45199999999</v>
      </c>
      <c r="N10" s="61">
        <f t="shared" si="4"/>
        <v>91534.45199999999</v>
      </c>
      <c r="O10" s="61"/>
      <c r="P10" s="61" t="b">
        <f>IF(AND(H10&gt;=($C$246*4),H10&lt;($C$246*16)),H10*$AI$234,IF(AND(H10&gt;=($C$246*16),H10&lt;=($C$246*17)),H10*$AI$235,IF(AND(H10&gt;($C$246*17),H10&lt;=
($C$246*18)),H10*$AI$236,IF(AND(H10&gt;($C$246*18),H10&gt;=($C$246*19)),H10*$AI$237,IF(AND(H10&gt;($C$246*19),H10&lt;=($C$246*20)),H10*$AI$238,IF((H10&gt;($C$246*20)),H10*$AI$239))))))</f>
        <v>0</v>
      </c>
      <c r="Q10" s="39">
        <f t="shared" si="5"/>
        <v>183068.90399999998</v>
      </c>
      <c r="R10" s="39">
        <f t="shared" si="6"/>
        <v>2105292.3959999997</v>
      </c>
      <c r="S10" s="61">
        <f>+IF(L10&gt;($C$246*10),L10*8.5%,0)</f>
        <v>0</v>
      </c>
      <c r="T10" s="61">
        <f t="shared" si="7"/>
        <v>274603.35599999997</v>
      </c>
      <c r="U10" s="61">
        <f>+K10*$C$253</f>
        <v>23890.491971999996</v>
      </c>
      <c r="V10" s="61">
        <f t="shared" si="8"/>
        <v>95424.666209999996</v>
      </c>
      <c r="W10" s="65">
        <f>+IF(H10&lt;$C$117,0,H10*3%)</f>
        <v>0</v>
      </c>
      <c r="X10" s="65">
        <f>+IF(K10&lt;$C$249,0,K10*2%)</f>
        <v>0</v>
      </c>
      <c r="Y10" s="39">
        <f t="shared" si="9"/>
        <v>393918.51418199996</v>
      </c>
      <c r="Z10" s="61">
        <f t="shared" si="10"/>
        <v>190620.49628999998</v>
      </c>
      <c r="AA10" s="61">
        <f t="shared" si="11"/>
        <v>95424.666209999996</v>
      </c>
      <c r="AB10" s="61">
        <f t="shared" si="12"/>
        <v>190689.14712899999</v>
      </c>
      <c r="AC10" s="61">
        <f t="shared" si="13"/>
        <v>22883.612999999998</v>
      </c>
      <c r="AD10" s="39">
        <f t="shared" si="14"/>
        <v>499617.92262899998</v>
      </c>
      <c r="AE10" s="39">
        <f t="shared" si="15"/>
        <v>3181897.7368109999</v>
      </c>
      <c r="AF10" s="39">
        <f>+C10</f>
        <v>3182700</v>
      </c>
      <c r="AG10" s="39">
        <f t="shared" si="16"/>
        <v>-2800776</v>
      </c>
      <c r="AH10" s="18">
        <v>6</v>
      </c>
      <c r="AI10" s="19">
        <f t="shared" si="27"/>
        <v>19091386.420865998</v>
      </c>
      <c r="AJ10" s="76">
        <f t="shared" si="17"/>
        <v>13730167.799999999</v>
      </c>
      <c r="AK10" s="76">
        <f t="shared" si="18"/>
        <v>2363511.0850919997</v>
      </c>
      <c r="AL10" s="76">
        <f t="shared" si="19"/>
        <v>2997707.535774</v>
      </c>
      <c r="AM10" s="76">
        <f t="shared" si="20"/>
        <v>254551.81894488001</v>
      </c>
      <c r="AN10" s="76">
        <f t="shared" si="21"/>
        <v>1527310.9136692798</v>
      </c>
      <c r="AO10" s="76">
        <f t="shared" si="22"/>
        <v>20618697.334535278</v>
      </c>
      <c r="AP10" s="76">
        <f t="shared" si="23"/>
        <v>2061869.733453528</v>
      </c>
      <c r="AQ10" s="76">
        <f t="shared" si="24"/>
        <v>391755.2493561703</v>
      </c>
      <c r="AR10" s="76">
        <f t="shared" si="25"/>
        <v>21010452.583891448</v>
      </c>
    </row>
    <row r="11" spans="1:44" ht="13.5" customHeight="1" x14ac:dyDescent="0.2">
      <c r="B11" s="12" t="s">
        <v>17</v>
      </c>
      <c r="C11" s="13"/>
      <c r="D11" s="25"/>
      <c r="E11" s="26"/>
      <c r="F11" s="26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70"/>
      <c r="AI11" s="25"/>
      <c r="AJ11" s="76"/>
      <c r="AK11" s="76"/>
      <c r="AL11" s="76"/>
      <c r="AM11" s="76"/>
      <c r="AN11" s="76"/>
      <c r="AO11" s="76"/>
      <c r="AP11" s="76"/>
      <c r="AQ11" s="76"/>
      <c r="AR11" s="76"/>
    </row>
    <row r="12" spans="1:44" ht="13.5" customHeight="1" x14ac:dyDescent="0.2">
      <c r="A12" s="1">
        <v>5</v>
      </c>
      <c r="B12" s="16" t="s">
        <v>18</v>
      </c>
      <c r="C12" s="19">
        <v>3634440</v>
      </c>
      <c r="D12" s="19">
        <v>39978840</v>
      </c>
      <c r="E12" s="19">
        <v>0</v>
      </c>
      <c r="F12" s="19">
        <v>0</v>
      </c>
      <c r="G12" s="38">
        <v>30</v>
      </c>
      <c r="H12" s="61">
        <f t="shared" si="26"/>
        <v>2613162.36</v>
      </c>
      <c r="I12" s="61">
        <f>IF(H12&lt;2000000,117172,0)</f>
        <v>0</v>
      </c>
      <c r="J12" s="39">
        <f t="shared" si="0"/>
        <v>0</v>
      </c>
      <c r="K12" s="39">
        <f t="shared" si="1"/>
        <v>2613162.36</v>
      </c>
      <c r="L12" s="39">
        <f t="shared" si="2"/>
        <v>2613162.36</v>
      </c>
      <c r="M12" s="61">
        <f t="shared" si="3"/>
        <v>104526.4944</v>
      </c>
      <c r="N12" s="61">
        <f t="shared" si="4"/>
        <v>104526.4944</v>
      </c>
      <c r="O12" s="61"/>
      <c r="P12" s="61" t="b">
        <f>IF(AND(H12&gt;=($C$246*4),H12&lt;($C$246*16)),H12*$AI$234,IF(AND(H12&gt;=($C$246*16),H12&lt;=($C$246*17)),H12*$AI$235,IF(AND(H12&gt;($C$246*17),H12&lt;=
($C$246*18)),H12*$AI$236,IF(AND(H12&gt;($C$246*18),H12&gt;=($C$246*19)),H12*$AI$237,IF(AND(H12&gt;($C$246*19),H12&lt;=($C$246*20)),H12*$AI$238,IF((H12&gt;($C$246*20)),H12*$AI$239))))))</f>
        <v>0</v>
      </c>
      <c r="Q12" s="39">
        <f t="shared" si="5"/>
        <v>209052.98879999999</v>
      </c>
      <c r="R12" s="39">
        <f t="shared" si="6"/>
        <v>2404109.3711999999</v>
      </c>
      <c r="S12" s="61">
        <f>+IF(L12&gt;($C$246*10),L12*8.5%,0)</f>
        <v>0</v>
      </c>
      <c r="T12" s="61">
        <f t="shared" si="7"/>
        <v>313579.48319999996</v>
      </c>
      <c r="U12" s="61">
        <f>+K12*$C$253</f>
        <v>27281.415038399999</v>
      </c>
      <c r="V12" s="61">
        <f t="shared" si="8"/>
        <v>108968.870412</v>
      </c>
      <c r="W12" s="65">
        <f>+IF(H12&lt;$C$249,0,H12*3%)</f>
        <v>0</v>
      </c>
      <c r="X12" s="65">
        <f>+IF(K12&lt;$C$249,0,K12*2%)</f>
        <v>0</v>
      </c>
      <c r="Y12" s="39">
        <f t="shared" si="9"/>
        <v>449829.76865039993</v>
      </c>
      <c r="Z12" s="61">
        <f t="shared" si="10"/>
        <v>217676.42458799999</v>
      </c>
      <c r="AA12" s="61">
        <f t="shared" si="11"/>
        <v>108968.870412</v>
      </c>
      <c r="AB12" s="61">
        <f t="shared" si="12"/>
        <v>217754.81945879999</v>
      </c>
      <c r="AC12" s="61">
        <f t="shared" si="13"/>
        <v>26131.623599999999</v>
      </c>
      <c r="AD12" s="39">
        <f t="shared" si="14"/>
        <v>570531.73805879999</v>
      </c>
      <c r="AE12" s="39">
        <f t="shared" si="15"/>
        <v>3633523.8667091997</v>
      </c>
      <c r="AF12" s="39">
        <f>+C12</f>
        <v>3634440</v>
      </c>
      <c r="AG12" s="39">
        <f t="shared" si="16"/>
        <v>-3198307.2</v>
      </c>
      <c r="AH12" s="18">
        <v>6</v>
      </c>
      <c r="AI12" s="19">
        <f>+AE12*AH12</f>
        <v>21801143.2002552</v>
      </c>
      <c r="AJ12" s="76">
        <f t="shared" si="17"/>
        <v>15678974.16</v>
      </c>
      <c r="AK12" s="76">
        <f t="shared" si="18"/>
        <v>2698978.6119023995</v>
      </c>
      <c r="AL12" s="76">
        <f t="shared" si="19"/>
        <v>3423190.4283528002</v>
      </c>
      <c r="AM12" s="76">
        <f t="shared" si="20"/>
        <v>290681.90933673596</v>
      </c>
      <c r="AN12" s="76">
        <f t="shared" si="21"/>
        <v>1744091.456020416</v>
      </c>
      <c r="AO12" s="76">
        <f t="shared" si="22"/>
        <v>23545234.656275615</v>
      </c>
      <c r="AP12" s="76">
        <f t="shared" si="23"/>
        <v>2354523.4656275618</v>
      </c>
      <c r="AQ12" s="76">
        <f t="shared" si="24"/>
        <v>447359.45846923674</v>
      </c>
      <c r="AR12" s="76">
        <f t="shared" si="25"/>
        <v>23992594.114744853</v>
      </c>
    </row>
    <row r="13" spans="1:44" ht="13.5" customHeight="1" x14ac:dyDescent="0.2">
      <c r="B13" s="12" t="s">
        <v>19</v>
      </c>
      <c r="C13" s="13"/>
      <c r="D13" s="25"/>
      <c r="E13" s="26"/>
      <c r="F13" s="26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70"/>
      <c r="AI13" s="25"/>
      <c r="AJ13" s="76"/>
      <c r="AK13" s="76"/>
      <c r="AL13" s="76"/>
      <c r="AM13" s="76"/>
      <c r="AN13" s="76"/>
      <c r="AO13" s="76"/>
      <c r="AP13" s="76"/>
      <c r="AQ13" s="76"/>
      <c r="AR13" s="76"/>
    </row>
    <row r="14" spans="1:44" ht="13.5" customHeight="1" x14ac:dyDescent="0.2">
      <c r="A14" s="1">
        <v>6</v>
      </c>
      <c r="B14" s="16" t="s">
        <v>20</v>
      </c>
      <c r="C14" s="17">
        <v>5834950</v>
      </c>
      <c r="D14" s="19">
        <v>52514550</v>
      </c>
      <c r="E14" s="19">
        <v>0</v>
      </c>
      <c r="F14" s="19">
        <v>0</v>
      </c>
      <c r="G14" s="38">
        <v>30</v>
      </c>
      <c r="H14" s="61">
        <f t="shared" si="26"/>
        <v>4195329.05</v>
      </c>
      <c r="I14" s="61">
        <f t="shared" ref="I14:I23" si="28">IF(H14&lt;2000000,117172,0)</f>
        <v>0</v>
      </c>
      <c r="J14" s="39">
        <f t="shared" si="0"/>
        <v>0</v>
      </c>
      <c r="K14" s="39">
        <f t="shared" si="1"/>
        <v>4195329.05</v>
      </c>
      <c r="L14" s="39">
        <f t="shared" si="2"/>
        <v>4195329.05</v>
      </c>
      <c r="M14" s="61">
        <f t="shared" si="3"/>
        <v>167813.16199999998</v>
      </c>
      <c r="N14" s="61">
        <f t="shared" si="4"/>
        <v>167813.16199999998</v>
      </c>
      <c r="O14" s="61"/>
      <c r="P14" s="61">
        <f t="shared" ref="P14:P23" si="29">IF(AND(H14&gt;=($C$246*4),H14&lt;($C$246*16)),H14*$AI$234,IF(AND(H14&gt;=($C$246*16),H14&lt;=($C$246*17)),H14*$AI$235,IF(AND(H14&gt;($C$246*17),H14&lt;=
($C$246*18)),H14*$AI$236,IF(AND(H14&gt;($C$246*18),H14&gt;=($C$246*19)),H14*$AI$237,IF(AND(H14&gt;($C$246*19),H14&lt;=($C$246*20)),H14*$AI$238,IF((H14&gt;($C$246*20)),H14*$AI$239))))))</f>
        <v>41953.290499999996</v>
      </c>
      <c r="Q14" s="39">
        <f t="shared" si="5"/>
        <v>377579.61449999997</v>
      </c>
      <c r="R14" s="39">
        <f t="shared" si="6"/>
        <v>3817749.4354999997</v>
      </c>
      <c r="S14" s="61">
        <f t="shared" ref="S14:S23" si="30">+IF(L14&gt;($C$246*10),L14*8.5%,0)</f>
        <v>0</v>
      </c>
      <c r="T14" s="61">
        <f t="shared" si="7"/>
        <v>503439.48599999998</v>
      </c>
      <c r="U14" s="61">
        <f t="shared" ref="U14:U23" si="31">+K14*$C$253</f>
        <v>43799.235281999994</v>
      </c>
      <c r="V14" s="61">
        <f t="shared" si="8"/>
        <v>174945.22138499998</v>
      </c>
      <c r="W14" s="65">
        <f t="shared" ref="W14:W23" si="32">+IF(H14&lt;$C$249,0,H14*3%)</f>
        <v>0</v>
      </c>
      <c r="X14" s="65">
        <f t="shared" ref="X14:X23" si="33">+IF(K14&lt;$C$249,0,K14*2%)</f>
        <v>0</v>
      </c>
      <c r="Y14" s="39">
        <f t="shared" si="9"/>
        <v>722183.942667</v>
      </c>
      <c r="Z14" s="61">
        <f t="shared" si="10"/>
        <v>349470.90986499999</v>
      </c>
      <c r="AA14" s="61">
        <f t="shared" si="11"/>
        <v>174945.22138499998</v>
      </c>
      <c r="AB14" s="61">
        <f t="shared" si="12"/>
        <v>349596.76973649999</v>
      </c>
      <c r="AC14" s="61">
        <f t="shared" si="13"/>
        <v>41953.290499999996</v>
      </c>
      <c r="AD14" s="39">
        <f t="shared" si="14"/>
        <v>915966.19148649997</v>
      </c>
      <c r="AE14" s="39">
        <f t="shared" si="15"/>
        <v>5833479.1841535</v>
      </c>
      <c r="AF14" s="39">
        <f t="shared" ref="AF14:AF23" si="34">+C14</f>
        <v>5834950</v>
      </c>
      <c r="AG14" s="39">
        <f t="shared" si="16"/>
        <v>-5134756</v>
      </c>
      <c r="AH14" s="18">
        <v>6</v>
      </c>
      <c r="AI14" s="19">
        <f t="shared" ref="AI14:AI23" si="35">+AE14*AH14</f>
        <v>35000875.104920998</v>
      </c>
      <c r="AJ14" s="76">
        <f t="shared" si="17"/>
        <v>25171974.299999997</v>
      </c>
      <c r="AK14" s="76">
        <f t="shared" si="18"/>
        <v>4333103.656002</v>
      </c>
      <c r="AL14" s="76">
        <f t="shared" si="19"/>
        <v>5495797.1489189994</v>
      </c>
      <c r="AM14" s="76">
        <f t="shared" si="20"/>
        <v>466678.33473228</v>
      </c>
      <c r="AN14" s="76">
        <f t="shared" si="21"/>
        <v>2800070.0083936797</v>
      </c>
      <c r="AO14" s="76">
        <f t="shared" si="22"/>
        <v>37800945.113314681</v>
      </c>
      <c r="AP14" s="76">
        <f t="shared" si="23"/>
        <v>3780094.5113314684</v>
      </c>
      <c r="AQ14" s="76">
        <f t="shared" si="24"/>
        <v>718217.95715297898</v>
      </c>
      <c r="AR14" s="76">
        <f t="shared" si="25"/>
        <v>38519163.070467658</v>
      </c>
    </row>
    <row r="15" spans="1:44" ht="13.5" customHeight="1" x14ac:dyDescent="0.2">
      <c r="A15" s="1">
        <f>+A14+1</f>
        <v>7</v>
      </c>
      <c r="B15" s="16" t="s">
        <v>21</v>
      </c>
      <c r="C15" s="17">
        <v>5834950</v>
      </c>
      <c r="D15" s="19">
        <v>58349500</v>
      </c>
      <c r="E15" s="19">
        <v>0</v>
      </c>
      <c r="F15" s="19">
        <v>0</v>
      </c>
      <c r="G15" s="38">
        <v>30</v>
      </c>
      <c r="H15" s="61">
        <f t="shared" si="26"/>
        <v>4195329.05</v>
      </c>
      <c r="I15" s="61">
        <f t="shared" si="28"/>
        <v>0</v>
      </c>
      <c r="J15" s="39">
        <f t="shared" si="0"/>
        <v>0</v>
      </c>
      <c r="K15" s="39">
        <f t="shared" si="1"/>
        <v>4195329.05</v>
      </c>
      <c r="L15" s="39">
        <f t="shared" si="2"/>
        <v>4195329.05</v>
      </c>
      <c r="M15" s="61">
        <f t="shared" si="3"/>
        <v>167813.16199999998</v>
      </c>
      <c r="N15" s="61">
        <f t="shared" si="4"/>
        <v>167813.16199999998</v>
      </c>
      <c r="O15" s="61"/>
      <c r="P15" s="61">
        <f t="shared" si="29"/>
        <v>41953.290499999996</v>
      </c>
      <c r="Q15" s="39">
        <f t="shared" si="5"/>
        <v>377579.61449999997</v>
      </c>
      <c r="R15" s="39">
        <f t="shared" si="6"/>
        <v>3817749.4354999997</v>
      </c>
      <c r="S15" s="61">
        <f t="shared" si="30"/>
        <v>0</v>
      </c>
      <c r="T15" s="61">
        <f t="shared" si="7"/>
        <v>503439.48599999998</v>
      </c>
      <c r="U15" s="61">
        <f t="shared" si="31"/>
        <v>43799.235281999994</v>
      </c>
      <c r="V15" s="61">
        <f t="shared" si="8"/>
        <v>174945.22138499998</v>
      </c>
      <c r="W15" s="65">
        <f t="shared" si="32"/>
        <v>0</v>
      </c>
      <c r="X15" s="65">
        <f t="shared" si="33"/>
        <v>0</v>
      </c>
      <c r="Y15" s="39">
        <f t="shared" si="9"/>
        <v>722183.942667</v>
      </c>
      <c r="Z15" s="61">
        <f t="shared" si="10"/>
        <v>349470.90986499999</v>
      </c>
      <c r="AA15" s="61">
        <f t="shared" si="11"/>
        <v>174945.22138499998</v>
      </c>
      <c r="AB15" s="61">
        <f t="shared" si="12"/>
        <v>349596.76973649999</v>
      </c>
      <c r="AC15" s="61">
        <f t="shared" si="13"/>
        <v>41953.290499999996</v>
      </c>
      <c r="AD15" s="39">
        <f t="shared" si="14"/>
        <v>915966.19148649997</v>
      </c>
      <c r="AE15" s="39">
        <f t="shared" si="15"/>
        <v>5833479.1841535</v>
      </c>
      <c r="AF15" s="39">
        <f t="shared" si="34"/>
        <v>5834950</v>
      </c>
      <c r="AG15" s="39">
        <f t="shared" si="16"/>
        <v>-5134756</v>
      </c>
      <c r="AH15" s="18">
        <v>6</v>
      </c>
      <c r="AI15" s="19">
        <f t="shared" si="35"/>
        <v>35000875.104920998</v>
      </c>
      <c r="AJ15" s="76">
        <f t="shared" si="17"/>
        <v>25171974.299999997</v>
      </c>
      <c r="AK15" s="76">
        <f t="shared" si="18"/>
        <v>4333103.656002</v>
      </c>
      <c r="AL15" s="76">
        <f t="shared" si="19"/>
        <v>5495797.1489189994</v>
      </c>
      <c r="AM15" s="76">
        <f t="shared" si="20"/>
        <v>466678.33473228</v>
      </c>
      <c r="AN15" s="76">
        <f t="shared" si="21"/>
        <v>2800070.0083936797</v>
      </c>
      <c r="AO15" s="76">
        <f t="shared" si="22"/>
        <v>37800945.113314681</v>
      </c>
      <c r="AP15" s="76">
        <f t="shared" si="23"/>
        <v>3780094.5113314684</v>
      </c>
      <c r="AQ15" s="76">
        <f t="shared" si="24"/>
        <v>718217.95715297898</v>
      </c>
      <c r="AR15" s="76">
        <f t="shared" si="25"/>
        <v>38519163.070467658</v>
      </c>
    </row>
    <row r="16" spans="1:44" ht="13.5" customHeight="1" x14ac:dyDescent="0.2">
      <c r="A16" s="1">
        <f t="shared" ref="A16:A23" si="36">+A15+1</f>
        <v>8</v>
      </c>
      <c r="B16" s="16" t="s">
        <v>22</v>
      </c>
      <c r="C16" s="17">
        <v>4738000</v>
      </c>
      <c r="D16" s="19">
        <v>42642000</v>
      </c>
      <c r="E16" s="19">
        <v>0</v>
      </c>
      <c r="F16" s="19">
        <v>0</v>
      </c>
      <c r="G16" s="38">
        <v>30</v>
      </c>
      <c r="H16" s="61">
        <f t="shared" si="26"/>
        <v>3406622</v>
      </c>
      <c r="I16" s="61">
        <f t="shared" si="28"/>
        <v>0</v>
      </c>
      <c r="J16" s="39">
        <f t="shared" si="0"/>
        <v>0</v>
      </c>
      <c r="K16" s="39">
        <f t="shared" si="1"/>
        <v>3406622</v>
      </c>
      <c r="L16" s="39">
        <f t="shared" si="2"/>
        <v>3406622</v>
      </c>
      <c r="M16" s="61">
        <f t="shared" si="3"/>
        <v>136264.88</v>
      </c>
      <c r="N16" s="61">
        <f t="shared" si="4"/>
        <v>136264.88</v>
      </c>
      <c r="O16" s="61"/>
      <c r="P16" s="61" t="b">
        <f t="shared" si="29"/>
        <v>0</v>
      </c>
      <c r="Q16" s="39">
        <f t="shared" si="5"/>
        <v>272529.76</v>
      </c>
      <c r="R16" s="39">
        <f t="shared" si="6"/>
        <v>3134092.24</v>
      </c>
      <c r="S16" s="61">
        <f t="shared" si="30"/>
        <v>0</v>
      </c>
      <c r="T16" s="61">
        <f t="shared" si="7"/>
        <v>408794.64</v>
      </c>
      <c r="U16" s="61">
        <f t="shared" si="31"/>
        <v>35565.133679999999</v>
      </c>
      <c r="V16" s="61">
        <f t="shared" si="8"/>
        <v>142056.13740000001</v>
      </c>
      <c r="W16" s="65">
        <f t="shared" si="32"/>
        <v>0</v>
      </c>
      <c r="X16" s="65">
        <f t="shared" si="33"/>
        <v>0</v>
      </c>
      <c r="Y16" s="39">
        <f t="shared" si="9"/>
        <v>586415.91107999999</v>
      </c>
      <c r="Z16" s="61">
        <f t="shared" si="10"/>
        <v>283771.61259999999</v>
      </c>
      <c r="AA16" s="61">
        <f t="shared" si="11"/>
        <v>142056.13740000001</v>
      </c>
      <c r="AB16" s="61">
        <f t="shared" si="12"/>
        <v>283873.81125999999</v>
      </c>
      <c r="AC16" s="61">
        <f t="shared" si="13"/>
        <v>34066.22</v>
      </c>
      <c r="AD16" s="39">
        <f t="shared" si="14"/>
        <v>743767.78125999996</v>
      </c>
      <c r="AE16" s="39">
        <f t="shared" si="15"/>
        <v>4736805.6923399996</v>
      </c>
      <c r="AF16" s="39">
        <f t="shared" si="34"/>
        <v>4738000</v>
      </c>
      <c r="AG16" s="39">
        <f t="shared" si="16"/>
        <v>-4169440</v>
      </c>
      <c r="AH16" s="18">
        <v>6</v>
      </c>
      <c r="AI16" s="19">
        <f t="shared" si="35"/>
        <v>28420834.154039998</v>
      </c>
      <c r="AJ16" s="76">
        <f t="shared" si="17"/>
        <v>20439732</v>
      </c>
      <c r="AK16" s="76">
        <f t="shared" si="18"/>
        <v>3518495.4664799999</v>
      </c>
      <c r="AL16" s="76">
        <f t="shared" si="19"/>
        <v>4462606.6875599995</v>
      </c>
      <c r="AM16" s="76">
        <f t="shared" si="20"/>
        <v>378944.4553872</v>
      </c>
      <c r="AN16" s="76">
        <f t="shared" si="21"/>
        <v>2273666.7323232</v>
      </c>
      <c r="AO16" s="76">
        <f t="shared" si="22"/>
        <v>30694500.886363197</v>
      </c>
      <c r="AP16" s="76">
        <f t="shared" si="23"/>
        <v>3069450.0886363201</v>
      </c>
      <c r="AQ16" s="76">
        <f t="shared" si="24"/>
        <v>583195.51684090088</v>
      </c>
      <c r="AR16" s="76">
        <f t="shared" si="25"/>
        <v>31277696.403204098</v>
      </c>
    </row>
    <row r="17" spans="1:44" ht="13.5" customHeight="1" x14ac:dyDescent="0.2">
      <c r="A17" s="1">
        <f t="shared" si="36"/>
        <v>9</v>
      </c>
      <c r="B17" s="16" t="s">
        <v>23</v>
      </c>
      <c r="C17" s="17">
        <v>4738000</v>
      </c>
      <c r="D17" s="19">
        <v>52118000</v>
      </c>
      <c r="E17" s="19">
        <v>0</v>
      </c>
      <c r="F17" s="19">
        <v>0</v>
      </c>
      <c r="G17" s="38">
        <v>30</v>
      </c>
      <c r="H17" s="61">
        <f t="shared" si="26"/>
        <v>3406622</v>
      </c>
      <c r="I17" s="61">
        <f t="shared" si="28"/>
        <v>0</v>
      </c>
      <c r="J17" s="39">
        <f t="shared" si="0"/>
        <v>0</v>
      </c>
      <c r="K17" s="39">
        <f t="shared" si="1"/>
        <v>3406622</v>
      </c>
      <c r="L17" s="39">
        <f t="shared" si="2"/>
        <v>3406622</v>
      </c>
      <c r="M17" s="61">
        <f t="shared" si="3"/>
        <v>136264.88</v>
      </c>
      <c r="N17" s="61">
        <f t="shared" si="4"/>
        <v>136264.88</v>
      </c>
      <c r="O17" s="61"/>
      <c r="P17" s="61" t="b">
        <f t="shared" si="29"/>
        <v>0</v>
      </c>
      <c r="Q17" s="39">
        <f t="shared" si="5"/>
        <v>272529.76</v>
      </c>
      <c r="R17" s="39">
        <f t="shared" si="6"/>
        <v>3134092.24</v>
      </c>
      <c r="S17" s="61">
        <f t="shared" si="30"/>
        <v>0</v>
      </c>
      <c r="T17" s="61">
        <f t="shared" si="7"/>
        <v>408794.64</v>
      </c>
      <c r="U17" s="61">
        <f t="shared" si="31"/>
        <v>35565.133679999999</v>
      </c>
      <c r="V17" s="61">
        <f t="shared" si="8"/>
        <v>142056.13740000001</v>
      </c>
      <c r="W17" s="65">
        <f t="shared" si="32"/>
        <v>0</v>
      </c>
      <c r="X17" s="65">
        <f t="shared" si="33"/>
        <v>0</v>
      </c>
      <c r="Y17" s="39">
        <f t="shared" si="9"/>
        <v>586415.91107999999</v>
      </c>
      <c r="Z17" s="61">
        <f t="shared" si="10"/>
        <v>283771.61259999999</v>
      </c>
      <c r="AA17" s="61">
        <f t="shared" si="11"/>
        <v>142056.13740000001</v>
      </c>
      <c r="AB17" s="61">
        <f t="shared" si="12"/>
        <v>283873.81125999999</v>
      </c>
      <c r="AC17" s="61">
        <f t="shared" si="13"/>
        <v>34066.22</v>
      </c>
      <c r="AD17" s="39">
        <f t="shared" si="14"/>
        <v>743767.78125999996</v>
      </c>
      <c r="AE17" s="39">
        <f t="shared" si="15"/>
        <v>4736805.6923399996</v>
      </c>
      <c r="AF17" s="39">
        <f t="shared" si="34"/>
        <v>4738000</v>
      </c>
      <c r="AG17" s="39">
        <f t="shared" si="16"/>
        <v>-4169440</v>
      </c>
      <c r="AH17" s="18">
        <v>6</v>
      </c>
      <c r="AI17" s="19">
        <f t="shared" si="35"/>
        <v>28420834.154039998</v>
      </c>
      <c r="AJ17" s="76">
        <f t="shared" si="17"/>
        <v>20439732</v>
      </c>
      <c r="AK17" s="76">
        <f t="shared" si="18"/>
        <v>3518495.4664799999</v>
      </c>
      <c r="AL17" s="76">
        <f t="shared" si="19"/>
        <v>4462606.6875599995</v>
      </c>
      <c r="AM17" s="76">
        <f t="shared" si="20"/>
        <v>378944.4553872</v>
      </c>
      <c r="AN17" s="76">
        <f t="shared" si="21"/>
        <v>2273666.7323232</v>
      </c>
      <c r="AO17" s="76">
        <f t="shared" si="22"/>
        <v>30694500.886363197</v>
      </c>
      <c r="AP17" s="76">
        <f t="shared" si="23"/>
        <v>3069450.0886363201</v>
      </c>
      <c r="AQ17" s="76">
        <f t="shared" si="24"/>
        <v>583195.51684090088</v>
      </c>
      <c r="AR17" s="76">
        <f t="shared" si="25"/>
        <v>31277696.403204098</v>
      </c>
    </row>
    <row r="18" spans="1:44" ht="13.5" customHeight="1" x14ac:dyDescent="0.2">
      <c r="A18" s="1">
        <f t="shared" si="36"/>
        <v>10</v>
      </c>
      <c r="B18" s="16" t="s">
        <v>24</v>
      </c>
      <c r="C18" s="17">
        <v>4738000</v>
      </c>
      <c r="D18" s="19">
        <v>47380000</v>
      </c>
      <c r="E18" s="19">
        <v>0</v>
      </c>
      <c r="F18" s="19">
        <v>0</v>
      </c>
      <c r="G18" s="38">
        <v>30</v>
      </c>
      <c r="H18" s="61">
        <f t="shared" si="26"/>
        <v>3406622</v>
      </c>
      <c r="I18" s="61">
        <f t="shared" si="28"/>
        <v>0</v>
      </c>
      <c r="J18" s="39">
        <f t="shared" si="0"/>
        <v>0</v>
      </c>
      <c r="K18" s="39">
        <f t="shared" si="1"/>
        <v>3406622</v>
      </c>
      <c r="L18" s="39">
        <f t="shared" si="2"/>
        <v>3406622</v>
      </c>
      <c r="M18" s="61">
        <f t="shared" si="3"/>
        <v>136264.88</v>
      </c>
      <c r="N18" s="61">
        <f t="shared" si="4"/>
        <v>136264.88</v>
      </c>
      <c r="O18" s="61"/>
      <c r="P18" s="61" t="b">
        <f t="shared" si="29"/>
        <v>0</v>
      </c>
      <c r="Q18" s="39">
        <f t="shared" si="5"/>
        <v>272529.76</v>
      </c>
      <c r="R18" s="39">
        <f t="shared" si="6"/>
        <v>3134092.24</v>
      </c>
      <c r="S18" s="61">
        <f t="shared" si="30"/>
        <v>0</v>
      </c>
      <c r="T18" s="61">
        <f t="shared" si="7"/>
        <v>408794.64</v>
      </c>
      <c r="U18" s="61">
        <f t="shared" si="31"/>
        <v>35565.133679999999</v>
      </c>
      <c r="V18" s="61">
        <f t="shared" si="8"/>
        <v>142056.13740000001</v>
      </c>
      <c r="W18" s="65">
        <f t="shared" si="32"/>
        <v>0</v>
      </c>
      <c r="X18" s="65">
        <f t="shared" si="33"/>
        <v>0</v>
      </c>
      <c r="Y18" s="39">
        <f t="shared" si="9"/>
        <v>586415.91107999999</v>
      </c>
      <c r="Z18" s="61">
        <f t="shared" si="10"/>
        <v>283771.61259999999</v>
      </c>
      <c r="AA18" s="61">
        <f t="shared" si="11"/>
        <v>142056.13740000001</v>
      </c>
      <c r="AB18" s="61">
        <f t="shared" si="12"/>
        <v>283873.81125999999</v>
      </c>
      <c r="AC18" s="61">
        <f t="shared" si="13"/>
        <v>34066.22</v>
      </c>
      <c r="AD18" s="39">
        <f t="shared" si="14"/>
        <v>743767.78125999996</v>
      </c>
      <c r="AE18" s="39">
        <f t="shared" si="15"/>
        <v>4736805.6923399996</v>
      </c>
      <c r="AF18" s="39">
        <f t="shared" si="34"/>
        <v>4738000</v>
      </c>
      <c r="AG18" s="39">
        <f t="shared" si="16"/>
        <v>-4169440</v>
      </c>
      <c r="AH18" s="18">
        <v>6</v>
      </c>
      <c r="AI18" s="19">
        <f t="shared" si="35"/>
        <v>28420834.154039998</v>
      </c>
      <c r="AJ18" s="76">
        <f t="shared" si="17"/>
        <v>20439732</v>
      </c>
      <c r="AK18" s="76">
        <f t="shared" si="18"/>
        <v>3518495.4664799999</v>
      </c>
      <c r="AL18" s="76">
        <f t="shared" si="19"/>
        <v>4462606.6875599995</v>
      </c>
      <c r="AM18" s="76">
        <f t="shared" si="20"/>
        <v>378944.4553872</v>
      </c>
      <c r="AN18" s="76">
        <f t="shared" si="21"/>
        <v>2273666.7323232</v>
      </c>
      <c r="AO18" s="76">
        <f t="shared" si="22"/>
        <v>30694500.886363197</v>
      </c>
      <c r="AP18" s="76">
        <f t="shared" si="23"/>
        <v>3069450.0886363201</v>
      </c>
      <c r="AQ18" s="76">
        <f t="shared" si="24"/>
        <v>583195.51684090088</v>
      </c>
      <c r="AR18" s="76">
        <f t="shared" si="25"/>
        <v>31277696.403204098</v>
      </c>
    </row>
    <row r="19" spans="1:44" ht="13.5" customHeight="1" x14ac:dyDescent="0.2">
      <c r="A19" s="1">
        <f t="shared" si="36"/>
        <v>11</v>
      </c>
      <c r="B19" s="16" t="s">
        <v>25</v>
      </c>
      <c r="C19" s="17">
        <v>4738000</v>
      </c>
      <c r="D19" s="19">
        <v>47380000</v>
      </c>
      <c r="E19" s="19">
        <v>0</v>
      </c>
      <c r="F19" s="19">
        <v>0</v>
      </c>
      <c r="G19" s="38">
        <v>30</v>
      </c>
      <c r="H19" s="61">
        <f t="shared" si="26"/>
        <v>3406622</v>
      </c>
      <c r="I19" s="61">
        <f t="shared" si="28"/>
        <v>0</v>
      </c>
      <c r="J19" s="39">
        <f t="shared" si="0"/>
        <v>0</v>
      </c>
      <c r="K19" s="39">
        <f t="shared" si="1"/>
        <v>3406622</v>
      </c>
      <c r="L19" s="39">
        <f t="shared" si="2"/>
        <v>3406622</v>
      </c>
      <c r="M19" s="61">
        <f t="shared" si="3"/>
        <v>136264.88</v>
      </c>
      <c r="N19" s="61">
        <f t="shared" si="4"/>
        <v>136264.88</v>
      </c>
      <c r="O19" s="61"/>
      <c r="P19" s="61" t="b">
        <f t="shared" si="29"/>
        <v>0</v>
      </c>
      <c r="Q19" s="39">
        <f t="shared" si="5"/>
        <v>272529.76</v>
      </c>
      <c r="R19" s="39">
        <f t="shared" si="6"/>
        <v>3134092.24</v>
      </c>
      <c r="S19" s="61">
        <f t="shared" si="30"/>
        <v>0</v>
      </c>
      <c r="T19" s="61">
        <f t="shared" si="7"/>
        <v>408794.64</v>
      </c>
      <c r="U19" s="61">
        <f t="shared" si="31"/>
        <v>35565.133679999999</v>
      </c>
      <c r="V19" s="61">
        <f t="shared" si="8"/>
        <v>142056.13740000001</v>
      </c>
      <c r="W19" s="65">
        <f t="shared" si="32"/>
        <v>0</v>
      </c>
      <c r="X19" s="65">
        <f t="shared" si="33"/>
        <v>0</v>
      </c>
      <c r="Y19" s="39">
        <f t="shared" si="9"/>
        <v>586415.91107999999</v>
      </c>
      <c r="Z19" s="61">
        <f t="shared" si="10"/>
        <v>283771.61259999999</v>
      </c>
      <c r="AA19" s="61">
        <f t="shared" si="11"/>
        <v>142056.13740000001</v>
      </c>
      <c r="AB19" s="61">
        <f t="shared" si="12"/>
        <v>283873.81125999999</v>
      </c>
      <c r="AC19" s="61">
        <f t="shared" si="13"/>
        <v>34066.22</v>
      </c>
      <c r="AD19" s="39">
        <f t="shared" si="14"/>
        <v>743767.78125999996</v>
      </c>
      <c r="AE19" s="39">
        <f t="shared" si="15"/>
        <v>4736805.6923399996</v>
      </c>
      <c r="AF19" s="39">
        <f t="shared" si="34"/>
        <v>4738000</v>
      </c>
      <c r="AG19" s="39">
        <f t="shared" si="16"/>
        <v>-4169440</v>
      </c>
      <c r="AH19" s="18">
        <v>6</v>
      </c>
      <c r="AI19" s="19">
        <f t="shared" si="35"/>
        <v>28420834.154039998</v>
      </c>
      <c r="AJ19" s="76">
        <f t="shared" si="17"/>
        <v>20439732</v>
      </c>
      <c r="AK19" s="76">
        <f t="shared" si="18"/>
        <v>3518495.4664799999</v>
      </c>
      <c r="AL19" s="76">
        <f t="shared" si="19"/>
        <v>4462606.6875599995</v>
      </c>
      <c r="AM19" s="76">
        <f t="shared" si="20"/>
        <v>378944.4553872</v>
      </c>
      <c r="AN19" s="76">
        <f t="shared" si="21"/>
        <v>2273666.7323232</v>
      </c>
      <c r="AO19" s="76">
        <f t="shared" si="22"/>
        <v>30694500.886363197</v>
      </c>
      <c r="AP19" s="76">
        <f t="shared" si="23"/>
        <v>3069450.0886363201</v>
      </c>
      <c r="AQ19" s="76">
        <f t="shared" si="24"/>
        <v>583195.51684090088</v>
      </c>
      <c r="AR19" s="76">
        <f t="shared" si="25"/>
        <v>31277696.403204098</v>
      </c>
    </row>
    <row r="20" spans="1:44" ht="13.5" customHeight="1" x14ac:dyDescent="0.2">
      <c r="A20" s="1">
        <f t="shared" si="36"/>
        <v>12</v>
      </c>
      <c r="B20" s="16" t="s">
        <v>26</v>
      </c>
      <c r="C20" s="17">
        <v>4738000</v>
      </c>
      <c r="D20" s="19">
        <v>42642000</v>
      </c>
      <c r="E20" s="19">
        <v>0</v>
      </c>
      <c r="F20" s="19">
        <v>0</v>
      </c>
      <c r="G20" s="38">
        <v>30</v>
      </c>
      <c r="H20" s="61">
        <f t="shared" si="26"/>
        <v>3406622</v>
      </c>
      <c r="I20" s="61">
        <f t="shared" si="28"/>
        <v>0</v>
      </c>
      <c r="J20" s="39">
        <f t="shared" si="0"/>
        <v>0</v>
      </c>
      <c r="K20" s="39">
        <f t="shared" si="1"/>
        <v>3406622</v>
      </c>
      <c r="L20" s="39">
        <f t="shared" si="2"/>
        <v>3406622</v>
      </c>
      <c r="M20" s="61">
        <f t="shared" si="3"/>
        <v>136264.88</v>
      </c>
      <c r="N20" s="61">
        <f t="shared" si="4"/>
        <v>136264.88</v>
      </c>
      <c r="O20" s="61"/>
      <c r="P20" s="61" t="b">
        <f t="shared" si="29"/>
        <v>0</v>
      </c>
      <c r="Q20" s="39">
        <f t="shared" si="5"/>
        <v>272529.76</v>
      </c>
      <c r="R20" s="39">
        <f t="shared" si="6"/>
        <v>3134092.24</v>
      </c>
      <c r="S20" s="61">
        <f t="shared" si="30"/>
        <v>0</v>
      </c>
      <c r="T20" s="61">
        <f t="shared" si="7"/>
        <v>408794.64</v>
      </c>
      <c r="U20" s="61">
        <f t="shared" si="31"/>
        <v>35565.133679999999</v>
      </c>
      <c r="V20" s="61">
        <f t="shared" si="8"/>
        <v>142056.13740000001</v>
      </c>
      <c r="W20" s="65">
        <f t="shared" si="32"/>
        <v>0</v>
      </c>
      <c r="X20" s="65">
        <f t="shared" si="33"/>
        <v>0</v>
      </c>
      <c r="Y20" s="39">
        <f t="shared" si="9"/>
        <v>586415.91107999999</v>
      </c>
      <c r="Z20" s="61">
        <f t="shared" si="10"/>
        <v>283771.61259999999</v>
      </c>
      <c r="AA20" s="61">
        <f t="shared" si="11"/>
        <v>142056.13740000001</v>
      </c>
      <c r="AB20" s="61">
        <f t="shared" si="12"/>
        <v>283873.81125999999</v>
      </c>
      <c r="AC20" s="61">
        <f t="shared" si="13"/>
        <v>34066.22</v>
      </c>
      <c r="AD20" s="39">
        <f t="shared" si="14"/>
        <v>743767.78125999996</v>
      </c>
      <c r="AE20" s="39">
        <f t="shared" si="15"/>
        <v>4736805.6923399996</v>
      </c>
      <c r="AF20" s="39">
        <f t="shared" si="34"/>
        <v>4738000</v>
      </c>
      <c r="AG20" s="39">
        <f t="shared" si="16"/>
        <v>-4169440</v>
      </c>
      <c r="AH20" s="18">
        <v>6</v>
      </c>
      <c r="AI20" s="19">
        <f t="shared" si="35"/>
        <v>28420834.154039998</v>
      </c>
      <c r="AJ20" s="76">
        <f t="shared" si="17"/>
        <v>20439732</v>
      </c>
      <c r="AK20" s="76">
        <f t="shared" si="18"/>
        <v>3518495.4664799999</v>
      </c>
      <c r="AL20" s="76">
        <f t="shared" si="19"/>
        <v>4462606.6875599995</v>
      </c>
      <c r="AM20" s="76">
        <f t="shared" si="20"/>
        <v>378944.4553872</v>
      </c>
      <c r="AN20" s="76">
        <f t="shared" si="21"/>
        <v>2273666.7323232</v>
      </c>
      <c r="AO20" s="76">
        <f t="shared" si="22"/>
        <v>30694500.886363197</v>
      </c>
      <c r="AP20" s="76">
        <f t="shared" si="23"/>
        <v>3069450.0886363201</v>
      </c>
      <c r="AQ20" s="76">
        <f t="shared" si="24"/>
        <v>583195.51684090088</v>
      </c>
      <c r="AR20" s="76">
        <f t="shared" si="25"/>
        <v>31277696.403204098</v>
      </c>
    </row>
    <row r="21" spans="1:44" ht="13.5" customHeight="1" x14ac:dyDescent="0.2">
      <c r="A21" s="1">
        <f t="shared" si="36"/>
        <v>13</v>
      </c>
      <c r="B21" s="16" t="s">
        <v>27</v>
      </c>
      <c r="C21" s="17">
        <v>4738000</v>
      </c>
      <c r="D21" s="19">
        <v>52118000</v>
      </c>
      <c r="E21" s="19">
        <v>0</v>
      </c>
      <c r="F21" s="19">
        <v>0</v>
      </c>
      <c r="G21" s="38">
        <v>30</v>
      </c>
      <c r="H21" s="61">
        <f t="shared" si="26"/>
        <v>3406622</v>
      </c>
      <c r="I21" s="61">
        <f t="shared" si="28"/>
        <v>0</v>
      </c>
      <c r="J21" s="39">
        <f t="shared" si="0"/>
        <v>0</v>
      </c>
      <c r="K21" s="39">
        <f t="shared" si="1"/>
        <v>3406622</v>
      </c>
      <c r="L21" s="39">
        <f t="shared" si="2"/>
        <v>3406622</v>
      </c>
      <c r="M21" s="61">
        <f t="shared" si="3"/>
        <v>136264.88</v>
      </c>
      <c r="N21" s="61">
        <f t="shared" si="4"/>
        <v>136264.88</v>
      </c>
      <c r="O21" s="61"/>
      <c r="P21" s="61" t="b">
        <f t="shared" si="29"/>
        <v>0</v>
      </c>
      <c r="Q21" s="39">
        <f t="shared" si="5"/>
        <v>272529.76</v>
      </c>
      <c r="R21" s="39">
        <f t="shared" si="6"/>
        <v>3134092.24</v>
      </c>
      <c r="S21" s="61">
        <f t="shared" si="30"/>
        <v>0</v>
      </c>
      <c r="T21" s="61">
        <f t="shared" si="7"/>
        <v>408794.64</v>
      </c>
      <c r="U21" s="61">
        <f t="shared" si="31"/>
        <v>35565.133679999999</v>
      </c>
      <c r="V21" s="61">
        <f t="shared" si="8"/>
        <v>142056.13740000001</v>
      </c>
      <c r="W21" s="65">
        <f t="shared" si="32"/>
        <v>0</v>
      </c>
      <c r="X21" s="65">
        <f t="shared" si="33"/>
        <v>0</v>
      </c>
      <c r="Y21" s="39">
        <f t="shared" si="9"/>
        <v>586415.91107999999</v>
      </c>
      <c r="Z21" s="61">
        <f t="shared" si="10"/>
        <v>283771.61259999999</v>
      </c>
      <c r="AA21" s="61">
        <f t="shared" si="11"/>
        <v>142056.13740000001</v>
      </c>
      <c r="AB21" s="61">
        <f t="shared" si="12"/>
        <v>283873.81125999999</v>
      </c>
      <c r="AC21" s="61">
        <f t="shared" si="13"/>
        <v>34066.22</v>
      </c>
      <c r="AD21" s="39">
        <f t="shared" si="14"/>
        <v>743767.78125999996</v>
      </c>
      <c r="AE21" s="39">
        <f t="shared" si="15"/>
        <v>4736805.6923399996</v>
      </c>
      <c r="AF21" s="39">
        <f t="shared" si="34"/>
        <v>4738000</v>
      </c>
      <c r="AG21" s="39">
        <f t="shared" si="16"/>
        <v>-4169440</v>
      </c>
      <c r="AH21" s="18">
        <v>6</v>
      </c>
      <c r="AI21" s="19">
        <f t="shared" si="35"/>
        <v>28420834.154039998</v>
      </c>
      <c r="AJ21" s="76">
        <f t="shared" si="17"/>
        <v>20439732</v>
      </c>
      <c r="AK21" s="76">
        <f t="shared" si="18"/>
        <v>3518495.4664799999</v>
      </c>
      <c r="AL21" s="76">
        <f t="shared" si="19"/>
        <v>4462606.6875599995</v>
      </c>
      <c r="AM21" s="76">
        <f t="shared" si="20"/>
        <v>378944.4553872</v>
      </c>
      <c r="AN21" s="76">
        <f t="shared" si="21"/>
        <v>2273666.7323232</v>
      </c>
      <c r="AO21" s="76">
        <f t="shared" si="22"/>
        <v>30694500.886363197</v>
      </c>
      <c r="AP21" s="76">
        <f t="shared" si="23"/>
        <v>3069450.0886363201</v>
      </c>
      <c r="AQ21" s="76">
        <f t="shared" si="24"/>
        <v>583195.51684090088</v>
      </c>
      <c r="AR21" s="76">
        <f t="shared" si="25"/>
        <v>31277696.403204098</v>
      </c>
    </row>
    <row r="22" spans="1:44" ht="13.5" customHeight="1" x14ac:dyDescent="0.2">
      <c r="A22" s="1">
        <f t="shared" si="36"/>
        <v>14</v>
      </c>
      <c r="B22" s="16" t="s">
        <v>28</v>
      </c>
      <c r="C22" s="17">
        <v>4738000</v>
      </c>
      <c r="D22" s="19">
        <v>47380000</v>
      </c>
      <c r="E22" s="19">
        <v>0</v>
      </c>
      <c r="F22" s="19">
        <v>0</v>
      </c>
      <c r="G22" s="38">
        <v>30</v>
      </c>
      <c r="H22" s="61">
        <f t="shared" si="26"/>
        <v>3406622</v>
      </c>
      <c r="I22" s="61">
        <f t="shared" si="28"/>
        <v>0</v>
      </c>
      <c r="J22" s="39">
        <f t="shared" si="0"/>
        <v>0</v>
      </c>
      <c r="K22" s="39">
        <f t="shared" si="1"/>
        <v>3406622</v>
      </c>
      <c r="L22" s="39">
        <f t="shared" si="2"/>
        <v>3406622</v>
      </c>
      <c r="M22" s="61">
        <f t="shared" si="3"/>
        <v>136264.88</v>
      </c>
      <c r="N22" s="61">
        <f t="shared" si="4"/>
        <v>136264.88</v>
      </c>
      <c r="O22" s="61"/>
      <c r="P22" s="61" t="b">
        <f t="shared" si="29"/>
        <v>0</v>
      </c>
      <c r="Q22" s="39">
        <f t="shared" si="5"/>
        <v>272529.76</v>
      </c>
      <c r="R22" s="39">
        <f t="shared" si="6"/>
        <v>3134092.24</v>
      </c>
      <c r="S22" s="61">
        <f t="shared" si="30"/>
        <v>0</v>
      </c>
      <c r="T22" s="61">
        <f t="shared" si="7"/>
        <v>408794.64</v>
      </c>
      <c r="U22" s="61">
        <f t="shared" si="31"/>
        <v>35565.133679999999</v>
      </c>
      <c r="V22" s="61">
        <f t="shared" si="8"/>
        <v>142056.13740000001</v>
      </c>
      <c r="W22" s="65">
        <f t="shared" si="32"/>
        <v>0</v>
      </c>
      <c r="X22" s="65">
        <f t="shared" si="33"/>
        <v>0</v>
      </c>
      <c r="Y22" s="39">
        <f t="shared" si="9"/>
        <v>586415.91107999999</v>
      </c>
      <c r="Z22" s="61">
        <f t="shared" si="10"/>
        <v>283771.61259999999</v>
      </c>
      <c r="AA22" s="61">
        <f t="shared" si="11"/>
        <v>142056.13740000001</v>
      </c>
      <c r="AB22" s="61">
        <f t="shared" si="12"/>
        <v>283873.81125999999</v>
      </c>
      <c r="AC22" s="61">
        <f t="shared" si="13"/>
        <v>34066.22</v>
      </c>
      <c r="AD22" s="39">
        <f t="shared" si="14"/>
        <v>743767.78125999996</v>
      </c>
      <c r="AE22" s="39">
        <f t="shared" si="15"/>
        <v>4736805.6923399996</v>
      </c>
      <c r="AF22" s="39">
        <f t="shared" si="34"/>
        <v>4738000</v>
      </c>
      <c r="AG22" s="39">
        <f t="shared" si="16"/>
        <v>-4169440</v>
      </c>
      <c r="AH22" s="18">
        <v>6</v>
      </c>
      <c r="AI22" s="19">
        <f t="shared" si="35"/>
        <v>28420834.154039998</v>
      </c>
      <c r="AJ22" s="76">
        <f t="shared" si="17"/>
        <v>20439732</v>
      </c>
      <c r="AK22" s="76">
        <f t="shared" si="18"/>
        <v>3518495.4664799999</v>
      </c>
      <c r="AL22" s="76">
        <f t="shared" si="19"/>
        <v>4462606.6875599995</v>
      </c>
      <c r="AM22" s="76">
        <f t="shared" si="20"/>
        <v>378944.4553872</v>
      </c>
      <c r="AN22" s="76">
        <f t="shared" si="21"/>
        <v>2273666.7323232</v>
      </c>
      <c r="AO22" s="76">
        <f t="shared" si="22"/>
        <v>30694500.886363197</v>
      </c>
      <c r="AP22" s="76">
        <f t="shared" si="23"/>
        <v>3069450.0886363201</v>
      </c>
      <c r="AQ22" s="76">
        <f t="shared" si="24"/>
        <v>583195.51684090088</v>
      </c>
      <c r="AR22" s="76">
        <f t="shared" si="25"/>
        <v>31277696.403204098</v>
      </c>
    </row>
    <row r="23" spans="1:44" ht="13.5" customHeight="1" x14ac:dyDescent="0.2">
      <c r="A23" s="1">
        <f t="shared" si="36"/>
        <v>15</v>
      </c>
      <c r="B23" s="16" t="s">
        <v>28</v>
      </c>
      <c r="C23" s="17">
        <v>4738000</v>
      </c>
      <c r="D23" s="19">
        <v>47380000</v>
      </c>
      <c r="E23" s="19">
        <v>0</v>
      </c>
      <c r="F23" s="19">
        <v>0</v>
      </c>
      <c r="G23" s="38">
        <v>30</v>
      </c>
      <c r="H23" s="61">
        <f t="shared" si="26"/>
        <v>3406622</v>
      </c>
      <c r="I23" s="61">
        <f t="shared" si="28"/>
        <v>0</v>
      </c>
      <c r="J23" s="39">
        <f t="shared" si="0"/>
        <v>0</v>
      </c>
      <c r="K23" s="39">
        <f t="shared" si="1"/>
        <v>3406622</v>
      </c>
      <c r="L23" s="39">
        <f t="shared" si="2"/>
        <v>3406622</v>
      </c>
      <c r="M23" s="61">
        <f t="shared" si="3"/>
        <v>136264.88</v>
      </c>
      <c r="N23" s="61">
        <f t="shared" si="4"/>
        <v>136264.88</v>
      </c>
      <c r="O23" s="61"/>
      <c r="P23" s="61" t="b">
        <f t="shared" si="29"/>
        <v>0</v>
      </c>
      <c r="Q23" s="39">
        <f t="shared" si="5"/>
        <v>272529.76</v>
      </c>
      <c r="R23" s="39">
        <f t="shared" si="6"/>
        <v>3134092.24</v>
      </c>
      <c r="S23" s="61">
        <f t="shared" si="30"/>
        <v>0</v>
      </c>
      <c r="T23" s="61">
        <f t="shared" si="7"/>
        <v>408794.64</v>
      </c>
      <c r="U23" s="61">
        <f t="shared" si="31"/>
        <v>35565.133679999999</v>
      </c>
      <c r="V23" s="61">
        <f t="shared" si="8"/>
        <v>142056.13740000001</v>
      </c>
      <c r="W23" s="65">
        <f t="shared" si="32"/>
        <v>0</v>
      </c>
      <c r="X23" s="65">
        <f t="shared" si="33"/>
        <v>0</v>
      </c>
      <c r="Y23" s="39">
        <f t="shared" si="9"/>
        <v>586415.91107999999</v>
      </c>
      <c r="Z23" s="61">
        <f t="shared" si="10"/>
        <v>283771.61259999999</v>
      </c>
      <c r="AA23" s="61">
        <f t="shared" si="11"/>
        <v>142056.13740000001</v>
      </c>
      <c r="AB23" s="61">
        <f t="shared" si="12"/>
        <v>283873.81125999999</v>
      </c>
      <c r="AC23" s="61">
        <f t="shared" si="13"/>
        <v>34066.22</v>
      </c>
      <c r="AD23" s="39">
        <f t="shared" si="14"/>
        <v>743767.78125999996</v>
      </c>
      <c r="AE23" s="39">
        <f t="shared" si="15"/>
        <v>4736805.6923399996</v>
      </c>
      <c r="AF23" s="39">
        <f t="shared" si="34"/>
        <v>4738000</v>
      </c>
      <c r="AG23" s="39">
        <f t="shared" si="16"/>
        <v>-4169440</v>
      </c>
      <c r="AH23" s="18">
        <v>6</v>
      </c>
      <c r="AI23" s="19">
        <f t="shared" si="35"/>
        <v>28420834.154039998</v>
      </c>
      <c r="AJ23" s="76">
        <f t="shared" si="17"/>
        <v>20439732</v>
      </c>
      <c r="AK23" s="76">
        <f t="shared" si="18"/>
        <v>3518495.4664799999</v>
      </c>
      <c r="AL23" s="76">
        <f t="shared" si="19"/>
        <v>4462606.6875599995</v>
      </c>
      <c r="AM23" s="76">
        <f t="shared" si="20"/>
        <v>378944.4553872</v>
      </c>
      <c r="AN23" s="76">
        <f t="shared" si="21"/>
        <v>2273666.7323232</v>
      </c>
      <c r="AO23" s="76">
        <f t="shared" si="22"/>
        <v>30694500.886363197</v>
      </c>
      <c r="AP23" s="76">
        <f t="shared" si="23"/>
        <v>3069450.0886363201</v>
      </c>
      <c r="AQ23" s="76">
        <f t="shared" si="24"/>
        <v>583195.51684090088</v>
      </c>
      <c r="AR23" s="76">
        <f t="shared" si="25"/>
        <v>31277696.403204098</v>
      </c>
    </row>
    <row r="24" spans="1:44" ht="13.5" customHeight="1" x14ac:dyDescent="0.2">
      <c r="B24" s="12" t="s">
        <v>29</v>
      </c>
      <c r="C24" s="13"/>
      <c r="D24" s="27"/>
      <c r="E24" s="28"/>
      <c r="F24" s="28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70"/>
      <c r="AI24" s="27"/>
      <c r="AJ24" s="76"/>
      <c r="AK24" s="76"/>
      <c r="AL24" s="76"/>
      <c r="AM24" s="76"/>
      <c r="AN24" s="76"/>
      <c r="AO24" s="76"/>
      <c r="AP24" s="76"/>
      <c r="AQ24" s="76"/>
      <c r="AR24" s="76"/>
    </row>
    <row r="25" spans="1:44" ht="13.5" customHeight="1" x14ac:dyDescent="0.2">
      <c r="A25" s="1">
        <v>16</v>
      </c>
      <c r="B25" s="16" t="s">
        <v>30</v>
      </c>
      <c r="C25" s="19">
        <v>2440070</v>
      </c>
      <c r="D25" s="19">
        <v>26840770</v>
      </c>
      <c r="E25" s="19">
        <v>0</v>
      </c>
      <c r="F25" s="19">
        <v>0</v>
      </c>
      <c r="G25" s="38">
        <v>30</v>
      </c>
      <c r="H25" s="61">
        <f t="shared" si="26"/>
        <v>1754410.3299999998</v>
      </c>
      <c r="I25" s="61">
        <f>IF(H25&lt;2000000,117172,0)</f>
        <v>117172</v>
      </c>
      <c r="J25" s="39">
        <f t="shared" si="0"/>
        <v>117172</v>
      </c>
      <c r="K25" s="39">
        <f t="shared" si="1"/>
        <v>1754410.3299999998</v>
      </c>
      <c r="L25" s="39">
        <f t="shared" si="2"/>
        <v>1871582.3299999998</v>
      </c>
      <c r="M25" s="61">
        <f t="shared" si="3"/>
        <v>70176.413199999995</v>
      </c>
      <c r="N25" s="61">
        <f t="shared" si="4"/>
        <v>70176.413199999995</v>
      </c>
      <c r="O25" s="61"/>
      <c r="P25" s="61" t="b">
        <f>IF(AND(H25&gt;=($C$246*4),H25&lt;($C$246*16)),H25*$AI$234,IF(AND(H25&gt;=($C$246*16),H25&lt;=($C$246*17)),H25*$AI$235,IF(AND(H25&gt;($C$246*17),H25&lt;=
($C$246*18)),H25*$AI$236,IF(AND(H25&gt;($C$246*18),H25&gt;=($C$246*19)),H25*$AI$237,IF(AND(H25&gt;($C$246*19),H25&lt;=($C$246*20)),H25*$AI$238,IF((H25&gt;($C$246*20)),H25*$AI$239))))))</f>
        <v>0</v>
      </c>
      <c r="Q25" s="39">
        <f t="shared" si="5"/>
        <v>140352.82639999999</v>
      </c>
      <c r="R25" s="39">
        <f t="shared" si="6"/>
        <v>1731229.5035999999</v>
      </c>
      <c r="S25" s="61">
        <f>+IF(L25&gt;($C$246*10),L25*8.5%,0)</f>
        <v>0</v>
      </c>
      <c r="T25" s="61">
        <f t="shared" si="7"/>
        <v>210529.23959999997</v>
      </c>
      <c r="U25" s="61">
        <f>+K25*$C$253</f>
        <v>18316.043845199998</v>
      </c>
      <c r="V25" s="61">
        <f t="shared" si="8"/>
        <v>73158.910760999992</v>
      </c>
      <c r="W25" s="65">
        <f>+IF(H25&lt;$C$117,0,H25*3%)</f>
        <v>0</v>
      </c>
      <c r="X25" s="65">
        <f>+IF(K25&lt;$C$249,0,K25*2%)</f>
        <v>0</v>
      </c>
      <c r="Y25" s="39">
        <f t="shared" si="9"/>
        <v>302004.19420619996</v>
      </c>
      <c r="Z25" s="61">
        <f t="shared" si="10"/>
        <v>155902.808089</v>
      </c>
      <c r="AA25" s="61">
        <f t="shared" si="11"/>
        <v>73158.910760999992</v>
      </c>
      <c r="AB25" s="61">
        <f t="shared" si="12"/>
        <v>155958.95555889999</v>
      </c>
      <c r="AC25" s="61">
        <f t="shared" si="13"/>
        <v>18715.8233</v>
      </c>
      <c r="AD25" s="39">
        <f t="shared" si="14"/>
        <v>403736.49770889996</v>
      </c>
      <c r="AE25" s="39">
        <f t="shared" si="15"/>
        <v>2577323.0219151</v>
      </c>
      <c r="AF25" s="39">
        <f>+C25</f>
        <v>2440070</v>
      </c>
      <c r="AG25" s="39">
        <f t="shared" si="16"/>
        <v>-2147261.6</v>
      </c>
      <c r="AH25" s="18">
        <v>6</v>
      </c>
      <c r="AI25" s="19">
        <f t="shared" ref="AI25:AI49" si="37">+AE25*AH25</f>
        <v>15463938.131490599</v>
      </c>
      <c r="AJ25" s="76">
        <f t="shared" si="17"/>
        <v>11229493.979999999</v>
      </c>
      <c r="AK25" s="76">
        <f t="shared" si="18"/>
        <v>1812025.1652371997</v>
      </c>
      <c r="AL25" s="76">
        <f t="shared" si="19"/>
        <v>2422418.9862533999</v>
      </c>
      <c r="AM25" s="76">
        <f t="shared" si="20"/>
        <v>206185.84175320802</v>
      </c>
      <c r="AN25" s="76">
        <f t="shared" si="21"/>
        <v>1237115.050519248</v>
      </c>
      <c r="AO25" s="76">
        <f t="shared" si="22"/>
        <v>16701053.182009848</v>
      </c>
      <c r="AP25" s="76">
        <f t="shared" si="23"/>
        <v>1670105.318200985</v>
      </c>
      <c r="AQ25" s="76">
        <f t="shared" si="24"/>
        <v>317320.01045818714</v>
      </c>
      <c r="AR25" s="76">
        <f t="shared" si="25"/>
        <v>17018373.192468036</v>
      </c>
    </row>
    <row r="26" spans="1:44" ht="13.5" customHeight="1" x14ac:dyDescent="0.2">
      <c r="A26" s="1">
        <v>17</v>
      </c>
      <c r="B26" s="16" t="s">
        <v>31</v>
      </c>
      <c r="C26" s="19">
        <v>2731818</v>
      </c>
      <c r="D26" s="19">
        <v>30049998</v>
      </c>
      <c r="E26" s="19">
        <v>0</v>
      </c>
      <c r="F26" s="19">
        <v>0</v>
      </c>
      <c r="G26" s="38">
        <v>30</v>
      </c>
      <c r="H26" s="61">
        <f t="shared" si="26"/>
        <v>1964177.142</v>
      </c>
      <c r="I26" s="61">
        <f>IF(H26&lt;2000000,117172,0)</f>
        <v>117172</v>
      </c>
      <c r="J26" s="39">
        <f t="shared" si="0"/>
        <v>117172</v>
      </c>
      <c r="K26" s="39">
        <f t="shared" si="1"/>
        <v>1964177.142</v>
      </c>
      <c r="L26" s="39">
        <f t="shared" si="2"/>
        <v>2081349.142</v>
      </c>
      <c r="M26" s="61">
        <f t="shared" si="3"/>
        <v>78567.085680000004</v>
      </c>
      <c r="N26" s="61">
        <f t="shared" si="4"/>
        <v>78567.085680000004</v>
      </c>
      <c r="O26" s="61"/>
      <c r="P26" s="61" t="b">
        <f>IF(AND(H26&gt;=($C$246*4),H26&lt;($C$246*16)),H26*$AI$234,IF(AND(H26&gt;=($C$246*16),H26&lt;=($C$246*17)),H26*$AI$235,IF(AND(H26&gt;($C$246*17),H26&lt;=
($C$246*18)),H26*$AI$236,IF(AND(H26&gt;($C$246*18),H26&gt;=($C$246*19)),H26*$AI$237,IF(AND(H26&gt;($C$246*19),H26&lt;=($C$246*20)),H26*$AI$238,IF((H26&gt;($C$246*20)),H26*$AI$239))))))</f>
        <v>0</v>
      </c>
      <c r="Q26" s="39">
        <f t="shared" si="5"/>
        <v>157134.17136000001</v>
      </c>
      <c r="R26" s="39">
        <f t="shared" si="6"/>
        <v>1924214.97064</v>
      </c>
      <c r="S26" s="61">
        <f>+IF(L26&gt;($C$246*10),L26*8.5%,0)</f>
        <v>0</v>
      </c>
      <c r="T26" s="61">
        <f t="shared" si="7"/>
        <v>235701.25704</v>
      </c>
      <c r="U26" s="61">
        <f>+K26*$C$253</f>
        <v>20506.009362479999</v>
      </c>
      <c r="V26" s="61">
        <f t="shared" si="8"/>
        <v>81906.186821399999</v>
      </c>
      <c r="W26" s="65">
        <f>+IF(H26&lt;$C$117,0,H26*3%)</f>
        <v>0</v>
      </c>
      <c r="X26" s="65">
        <f>+IF(K26&lt;$C$249,0,K26*2%)</f>
        <v>0</v>
      </c>
      <c r="Y26" s="39">
        <f t="shared" si="9"/>
        <v>338113.45322387997</v>
      </c>
      <c r="Z26" s="61">
        <f t="shared" si="10"/>
        <v>173376.38352860001</v>
      </c>
      <c r="AA26" s="61">
        <f t="shared" si="11"/>
        <v>81906.186821399999</v>
      </c>
      <c r="AB26" s="61">
        <f t="shared" si="12"/>
        <v>173438.82400286</v>
      </c>
      <c r="AC26" s="61">
        <f t="shared" si="13"/>
        <v>20813.491420000002</v>
      </c>
      <c r="AD26" s="39">
        <f t="shared" si="14"/>
        <v>449534.88577285997</v>
      </c>
      <c r="AE26" s="39">
        <f t="shared" si="15"/>
        <v>2868997.4809967401</v>
      </c>
      <c r="AF26" s="39">
        <f>+C26</f>
        <v>2731818</v>
      </c>
      <c r="AG26" s="39">
        <f t="shared" si="16"/>
        <v>-2403999.84</v>
      </c>
      <c r="AH26" s="18">
        <v>6</v>
      </c>
      <c r="AI26" s="19">
        <f t="shared" si="37"/>
        <v>17213984.885980442</v>
      </c>
      <c r="AJ26" s="76">
        <f t="shared" si="17"/>
        <v>12488094.852</v>
      </c>
      <c r="AK26" s="76">
        <f t="shared" si="18"/>
        <v>2028680.71934328</v>
      </c>
      <c r="AL26" s="76">
        <f t="shared" si="19"/>
        <v>2697209.3146371599</v>
      </c>
      <c r="AM26" s="76">
        <f t="shared" si="20"/>
        <v>229519.7984797392</v>
      </c>
      <c r="AN26" s="76">
        <f t="shared" si="21"/>
        <v>1377118.7908784354</v>
      </c>
      <c r="AO26" s="76">
        <f t="shared" si="22"/>
        <v>18591103.676858876</v>
      </c>
      <c r="AP26" s="76">
        <f t="shared" si="23"/>
        <v>1859110.3676858877</v>
      </c>
      <c r="AQ26" s="76">
        <f t="shared" si="24"/>
        <v>353230.9698603187</v>
      </c>
      <c r="AR26" s="76">
        <f t="shared" si="25"/>
        <v>18944334.646719195</v>
      </c>
    </row>
    <row r="27" spans="1:44" ht="13.5" customHeight="1" x14ac:dyDescent="0.2">
      <c r="B27" s="12" t="s">
        <v>32</v>
      </c>
      <c r="C27" s="13"/>
      <c r="D27" s="30"/>
      <c r="E27" s="31"/>
      <c r="F27" s="3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70"/>
      <c r="AI27" s="29"/>
      <c r="AJ27" s="76"/>
      <c r="AK27" s="76"/>
      <c r="AL27" s="76"/>
      <c r="AM27" s="76"/>
      <c r="AN27" s="76"/>
      <c r="AO27" s="76"/>
      <c r="AP27" s="76"/>
      <c r="AQ27" s="76"/>
      <c r="AR27" s="76"/>
    </row>
    <row r="28" spans="1:44" ht="13.5" customHeight="1" x14ac:dyDescent="0.2">
      <c r="A28" s="1">
        <v>18</v>
      </c>
      <c r="B28" s="16" t="s">
        <v>33</v>
      </c>
      <c r="C28" s="19">
        <v>5064790</v>
      </c>
      <c r="D28" s="19">
        <v>55712690</v>
      </c>
      <c r="E28" s="23"/>
      <c r="F28" s="19">
        <v>0</v>
      </c>
      <c r="G28" s="38">
        <v>30</v>
      </c>
      <c r="H28" s="61">
        <f t="shared" si="26"/>
        <v>3641584.01</v>
      </c>
      <c r="I28" s="61">
        <f>IF(H28&lt;2000000,117172,0)</f>
        <v>0</v>
      </c>
      <c r="J28" s="39">
        <f t="shared" si="0"/>
        <v>0</v>
      </c>
      <c r="K28" s="39">
        <f t="shared" si="1"/>
        <v>3641584.01</v>
      </c>
      <c r="L28" s="39">
        <f t="shared" si="2"/>
        <v>3641584.01</v>
      </c>
      <c r="M28" s="61">
        <f t="shared" si="3"/>
        <v>145663.36040000001</v>
      </c>
      <c r="N28" s="61">
        <f t="shared" si="4"/>
        <v>145663.36040000001</v>
      </c>
      <c r="O28" s="61"/>
      <c r="P28" s="61" t="b">
        <f>IF(AND(H28&gt;=($C$246*4),H28&lt;($C$246*16)),H28*$AI$234,IF(AND(H28&gt;=($C$246*16),H28&lt;=($C$246*17)),H28*$AI$235,IF(AND(H28&gt;($C$246*17),H28&lt;=
($C$246*18)),H28*$AI$236,IF(AND(H28&gt;($C$246*18),H28&gt;=($C$246*19)),H28*$AI$237,IF(AND(H28&gt;($C$246*19),H28&lt;=($C$246*20)),H28*$AI$238,IF((H28&gt;($C$246*20)),H28*$AI$239))))))</f>
        <v>0</v>
      </c>
      <c r="Q28" s="39">
        <f t="shared" si="5"/>
        <v>291326.72080000001</v>
      </c>
      <c r="R28" s="39">
        <f t="shared" si="6"/>
        <v>3350257.2891999995</v>
      </c>
      <c r="S28" s="61">
        <f>+IF(L28&gt;($C$246*10),L28*8.5%,0)</f>
        <v>0</v>
      </c>
      <c r="T28" s="61">
        <f t="shared" si="7"/>
        <v>436990.08119999996</v>
      </c>
      <c r="U28" s="61">
        <f>+K28*$C$253</f>
        <v>38018.137064399998</v>
      </c>
      <c r="V28" s="61">
        <f t="shared" si="8"/>
        <v>151854.05321700001</v>
      </c>
      <c r="W28" s="65">
        <f>+IF(H28&lt;$C$249,0,H28*3%)</f>
        <v>0</v>
      </c>
      <c r="X28" s="65">
        <f>+IF(K28&lt;$C$249,0,K28*2%)</f>
        <v>0</v>
      </c>
      <c r="Y28" s="39">
        <f t="shared" si="9"/>
        <v>626862.27148140001</v>
      </c>
      <c r="Z28" s="61">
        <f t="shared" si="10"/>
        <v>303343.94803299999</v>
      </c>
      <c r="AA28" s="61">
        <f t="shared" si="11"/>
        <v>151854.05321700001</v>
      </c>
      <c r="AB28" s="61">
        <f t="shared" si="12"/>
        <v>303453.19555329997</v>
      </c>
      <c r="AC28" s="61">
        <f t="shared" si="13"/>
        <v>36415.840100000001</v>
      </c>
      <c r="AD28" s="39">
        <f t="shared" si="14"/>
        <v>795067.03690329997</v>
      </c>
      <c r="AE28" s="39">
        <f t="shared" si="15"/>
        <v>5063513.3183847005</v>
      </c>
      <c r="AF28" s="39">
        <f>+C28</f>
        <v>5064790</v>
      </c>
      <c r="AG28" s="39">
        <f t="shared" si="16"/>
        <v>-4457015.2</v>
      </c>
      <c r="AH28" s="71">
        <v>6</v>
      </c>
      <c r="AI28" s="19">
        <f t="shared" si="37"/>
        <v>30381079.910308205</v>
      </c>
      <c r="AJ28" s="76">
        <f t="shared" si="17"/>
        <v>21849504.059999999</v>
      </c>
      <c r="AK28" s="76">
        <f t="shared" si="18"/>
        <v>3761173.6288884003</v>
      </c>
      <c r="AL28" s="76">
        <f t="shared" si="19"/>
        <v>4770402.2214198001</v>
      </c>
      <c r="AM28" s="76">
        <f t="shared" si="20"/>
        <v>405081.06547077606</v>
      </c>
      <c r="AN28" s="76">
        <f t="shared" si="21"/>
        <v>2430486.3928246563</v>
      </c>
      <c r="AO28" s="76">
        <f t="shared" si="22"/>
        <v>32811566.303132862</v>
      </c>
      <c r="AP28" s="76">
        <f t="shared" si="23"/>
        <v>3281156.6303132866</v>
      </c>
      <c r="AQ28" s="76">
        <f t="shared" si="24"/>
        <v>623419.75975952449</v>
      </c>
      <c r="AR28" s="76">
        <f t="shared" si="25"/>
        <v>33434986.062892385</v>
      </c>
    </row>
    <row r="29" spans="1:44" ht="13.5" customHeight="1" x14ac:dyDescent="0.2">
      <c r="A29" s="1">
        <v>19</v>
      </c>
      <c r="B29" s="16" t="s">
        <v>34</v>
      </c>
      <c r="C29" s="19">
        <v>2504960</v>
      </c>
      <c r="D29" s="19">
        <v>27554560</v>
      </c>
      <c r="E29" s="23"/>
      <c r="F29" s="19">
        <v>0</v>
      </c>
      <c r="G29" s="38">
        <v>30</v>
      </c>
      <c r="H29" s="61">
        <f t="shared" si="26"/>
        <v>1801066.24</v>
      </c>
      <c r="I29" s="61">
        <f>IF(H29&lt;2000000,117172,0)</f>
        <v>117172</v>
      </c>
      <c r="J29" s="39">
        <f t="shared" si="0"/>
        <v>117172</v>
      </c>
      <c r="K29" s="39">
        <f t="shared" si="1"/>
        <v>1801066.24</v>
      </c>
      <c r="L29" s="39">
        <f t="shared" si="2"/>
        <v>1918238.24</v>
      </c>
      <c r="M29" s="61">
        <f t="shared" si="3"/>
        <v>72042.649600000004</v>
      </c>
      <c r="N29" s="61">
        <f t="shared" si="4"/>
        <v>72042.649600000004</v>
      </c>
      <c r="O29" s="61"/>
      <c r="P29" s="61" t="b">
        <f>IF(AND(H29&gt;=($C$246*4),H29&lt;($C$246*16)),H29*$AI$234,IF(AND(H29&gt;=($C$246*16),H29&lt;=($C$246*17)),H29*$AI$235,IF(AND(H29&gt;($C$246*17),H29&lt;=
($C$246*18)),H29*$AI$236,IF(AND(H29&gt;($C$246*18),H29&gt;=($C$246*19)),H29*$AI$237,IF(AND(H29&gt;($C$246*19),H29&lt;=($C$246*20)),H29*$AI$238,IF((H29&gt;($C$246*20)),H29*$AI$239))))))</f>
        <v>0</v>
      </c>
      <c r="Q29" s="39">
        <f t="shared" si="5"/>
        <v>144085.29920000001</v>
      </c>
      <c r="R29" s="39">
        <f t="shared" si="6"/>
        <v>1774152.9408</v>
      </c>
      <c r="S29" s="61">
        <f>+IF(L29&gt;($C$246*10),L29*8.5%,0)</f>
        <v>0</v>
      </c>
      <c r="T29" s="61">
        <f t="shared" si="7"/>
        <v>216127.94879999998</v>
      </c>
      <c r="U29" s="61">
        <f>+K29*$C$253</f>
        <v>18803.131545599997</v>
      </c>
      <c r="V29" s="61">
        <f t="shared" si="8"/>
        <v>75104.462207999997</v>
      </c>
      <c r="W29" s="65">
        <f>+IF(H29&lt;$C$117,0,H29*3%)</f>
        <v>0</v>
      </c>
      <c r="X29" s="65">
        <f>+IF(K29&lt;$C$249,0,K29*2%)</f>
        <v>0</v>
      </c>
      <c r="Y29" s="39">
        <f t="shared" si="9"/>
        <v>310035.54255359998</v>
      </c>
      <c r="Z29" s="61">
        <f t="shared" si="10"/>
        <v>159789.24539200001</v>
      </c>
      <c r="AA29" s="61">
        <f t="shared" si="11"/>
        <v>75104.462207999997</v>
      </c>
      <c r="AB29" s="61">
        <f t="shared" si="12"/>
        <v>159846.79253919999</v>
      </c>
      <c r="AC29" s="61">
        <f t="shared" si="13"/>
        <v>19182.382399999999</v>
      </c>
      <c r="AD29" s="39">
        <f t="shared" si="14"/>
        <v>413922.88253920001</v>
      </c>
      <c r="AE29" s="53">
        <f t="shared" si="15"/>
        <v>2642196.6650927998</v>
      </c>
      <c r="AF29" s="39">
        <f>+C29</f>
        <v>2504960</v>
      </c>
      <c r="AG29" s="39">
        <f t="shared" si="16"/>
        <v>-2204364.7999999998</v>
      </c>
      <c r="AH29" s="71">
        <v>6</v>
      </c>
      <c r="AI29" s="19">
        <f t="shared" si="37"/>
        <v>15853179.990556799</v>
      </c>
      <c r="AJ29" s="76">
        <f t="shared" si="17"/>
        <v>11509429.439999999</v>
      </c>
      <c r="AK29" s="76">
        <f t="shared" si="18"/>
        <v>1860213.2553216</v>
      </c>
      <c r="AL29" s="76">
        <f t="shared" si="19"/>
        <v>2483537.2952351999</v>
      </c>
      <c r="AM29" s="76">
        <f t="shared" si="20"/>
        <v>211375.733207424</v>
      </c>
      <c r="AN29" s="76">
        <f t="shared" si="21"/>
        <v>1268254.3992445439</v>
      </c>
      <c r="AO29" s="76">
        <f t="shared" si="22"/>
        <v>17121434.389801342</v>
      </c>
      <c r="AP29" s="76">
        <f t="shared" si="23"/>
        <v>1712143.4389801342</v>
      </c>
      <c r="AQ29" s="76">
        <f t="shared" si="24"/>
        <v>325307.25340622553</v>
      </c>
      <c r="AR29" s="76">
        <f t="shared" si="25"/>
        <v>17446741.643207569</v>
      </c>
    </row>
    <row r="30" spans="1:44" ht="13.5" customHeight="1" x14ac:dyDescent="0.2">
      <c r="A30" s="1">
        <v>20</v>
      </c>
      <c r="B30" s="16" t="s">
        <v>35</v>
      </c>
      <c r="C30" s="19">
        <v>2504960</v>
      </c>
      <c r="D30" s="19">
        <v>27554560</v>
      </c>
      <c r="E30" s="23"/>
      <c r="F30" s="19">
        <v>0</v>
      </c>
      <c r="G30" s="38">
        <v>30</v>
      </c>
      <c r="H30" s="61">
        <f t="shared" si="26"/>
        <v>1801066.24</v>
      </c>
      <c r="I30" s="61">
        <f>IF(H30&lt;2000000,117172,0)</f>
        <v>117172</v>
      </c>
      <c r="J30" s="39">
        <f t="shared" si="0"/>
        <v>117172</v>
      </c>
      <c r="K30" s="39">
        <f t="shared" si="1"/>
        <v>1801066.24</v>
      </c>
      <c r="L30" s="39">
        <f t="shared" si="2"/>
        <v>1918238.24</v>
      </c>
      <c r="M30" s="61">
        <f t="shared" si="3"/>
        <v>72042.649600000004</v>
      </c>
      <c r="N30" s="61">
        <f t="shared" si="4"/>
        <v>72042.649600000004</v>
      </c>
      <c r="O30" s="61"/>
      <c r="P30" s="61" t="b">
        <f>IF(AND(H30&gt;=($C$246*4),H30&lt;($C$246*16)),H30*$AI$234,IF(AND(H30&gt;=($C$246*16),H30&lt;=($C$246*17)),H30*$AI$235,IF(AND(H30&gt;($C$246*17),H30&lt;=
($C$246*18)),H30*$AI$236,IF(AND(H30&gt;($C$246*18),H30&gt;=($C$246*19)),H30*$AI$237,IF(AND(H30&gt;($C$246*19),H30&lt;=($C$246*20)),H30*$AI$238,IF((H30&gt;($C$246*20)),H30*$AI$239))))))</f>
        <v>0</v>
      </c>
      <c r="Q30" s="39">
        <f t="shared" si="5"/>
        <v>144085.29920000001</v>
      </c>
      <c r="R30" s="39">
        <f t="shared" si="6"/>
        <v>1774152.9408</v>
      </c>
      <c r="S30" s="61">
        <f>+IF(L30&gt;($C$246*10),L30*8.5%,0)</f>
        <v>0</v>
      </c>
      <c r="T30" s="61">
        <f t="shared" si="7"/>
        <v>216127.94879999998</v>
      </c>
      <c r="U30" s="61">
        <f>+K30*$C$253</f>
        <v>18803.131545599997</v>
      </c>
      <c r="V30" s="61">
        <f t="shared" si="8"/>
        <v>75104.462207999997</v>
      </c>
      <c r="W30" s="65">
        <f>+IF(H30&lt;$C$117,0,H30*3%)</f>
        <v>0</v>
      </c>
      <c r="X30" s="65">
        <f>+IF(K30&lt;$C$249,0,K30*2%)</f>
        <v>0</v>
      </c>
      <c r="Y30" s="39">
        <f t="shared" si="9"/>
        <v>310035.54255359998</v>
      </c>
      <c r="Z30" s="61">
        <f t="shared" si="10"/>
        <v>159789.24539200001</v>
      </c>
      <c r="AA30" s="61">
        <f t="shared" si="11"/>
        <v>75104.462207999997</v>
      </c>
      <c r="AB30" s="61">
        <f t="shared" si="12"/>
        <v>159846.79253919999</v>
      </c>
      <c r="AC30" s="61">
        <f t="shared" si="13"/>
        <v>19182.382399999999</v>
      </c>
      <c r="AD30" s="39">
        <f t="shared" si="14"/>
        <v>413922.88253920001</v>
      </c>
      <c r="AE30" s="53">
        <f t="shared" si="15"/>
        <v>2642196.6650927998</v>
      </c>
      <c r="AF30" s="39">
        <f>+C30</f>
        <v>2504960</v>
      </c>
      <c r="AG30" s="39">
        <f t="shared" si="16"/>
        <v>-2204364.7999999998</v>
      </c>
      <c r="AH30" s="71">
        <v>6</v>
      </c>
      <c r="AI30" s="19">
        <f t="shared" si="37"/>
        <v>15853179.990556799</v>
      </c>
      <c r="AJ30" s="76">
        <f t="shared" si="17"/>
        <v>11509429.439999999</v>
      </c>
      <c r="AK30" s="76">
        <f t="shared" si="18"/>
        <v>1860213.2553216</v>
      </c>
      <c r="AL30" s="76">
        <f t="shared" si="19"/>
        <v>2483537.2952351999</v>
      </c>
      <c r="AM30" s="76">
        <f t="shared" si="20"/>
        <v>211375.733207424</v>
      </c>
      <c r="AN30" s="76">
        <f t="shared" si="21"/>
        <v>1268254.3992445439</v>
      </c>
      <c r="AO30" s="76">
        <f t="shared" si="22"/>
        <v>17121434.389801342</v>
      </c>
      <c r="AP30" s="76">
        <f t="shared" si="23"/>
        <v>1712143.4389801342</v>
      </c>
      <c r="AQ30" s="76">
        <f t="shared" si="24"/>
        <v>325307.25340622553</v>
      </c>
      <c r="AR30" s="76">
        <f t="shared" si="25"/>
        <v>17446741.643207569</v>
      </c>
    </row>
    <row r="31" spans="1:44" ht="13.5" customHeight="1" x14ac:dyDescent="0.2">
      <c r="A31" s="1">
        <v>21</v>
      </c>
      <c r="B31" s="16" t="s">
        <v>36</v>
      </c>
      <c r="C31" s="19">
        <v>1970766</v>
      </c>
      <c r="D31" s="19">
        <v>21678426</v>
      </c>
      <c r="E31" s="23"/>
      <c r="F31" s="19">
        <v>0</v>
      </c>
      <c r="G31" s="38">
        <v>30</v>
      </c>
      <c r="H31" s="61">
        <f t="shared" si="26"/>
        <v>1416980.754</v>
      </c>
      <c r="I31" s="61">
        <f>IF(H31&lt;2000000,117172,0)</f>
        <v>117172</v>
      </c>
      <c r="J31" s="39">
        <f t="shared" si="0"/>
        <v>117172</v>
      </c>
      <c r="K31" s="39">
        <f t="shared" si="1"/>
        <v>1416980.754</v>
      </c>
      <c r="L31" s="39">
        <f t="shared" si="2"/>
        <v>1534152.754</v>
      </c>
      <c r="M31" s="61">
        <f t="shared" si="3"/>
        <v>56679.230159999999</v>
      </c>
      <c r="N31" s="61">
        <f t="shared" si="4"/>
        <v>56679.230159999999</v>
      </c>
      <c r="O31" s="61"/>
      <c r="P31" s="61" t="b">
        <f>IF(AND(H31&gt;=($C$246*4),H31&lt;($C$246*16)),H31*$AI$234,IF(AND(H31&gt;=($C$246*16),H31&lt;=($C$246*17)),H31*$AI$235,IF(AND(H31&gt;($C$246*17),H31&lt;=
($C$246*18)),H31*$AI$236,IF(AND(H31&gt;($C$246*18),H31&gt;=($C$246*19)),H31*$AI$237,IF(AND(H31&gt;($C$246*19),H31&lt;=($C$246*20)),H31*$AI$238,IF((H31&gt;($C$246*20)),H31*$AI$239))))))</f>
        <v>0</v>
      </c>
      <c r="Q31" s="39">
        <f t="shared" si="5"/>
        <v>113358.46032</v>
      </c>
      <c r="R31" s="39">
        <f t="shared" si="6"/>
        <v>1420794.2936799999</v>
      </c>
      <c r="S31" s="61">
        <f>+IF(L31&gt;($C$246*10),L31*8.5%,0)</f>
        <v>0</v>
      </c>
      <c r="T31" s="61">
        <f t="shared" si="7"/>
        <v>170037.69047999999</v>
      </c>
      <c r="U31" s="61">
        <f>+K31*$C$253</f>
        <v>14793.279071759998</v>
      </c>
      <c r="V31" s="61">
        <f t="shared" si="8"/>
        <v>59088.097441799997</v>
      </c>
      <c r="W31" s="65">
        <f>+IF(H31&lt;$C$117,0,H31*3%)</f>
        <v>0</v>
      </c>
      <c r="X31" s="65">
        <f>+IF(K31&lt;$C$249,0,K31*2%)</f>
        <v>0</v>
      </c>
      <c r="Y31" s="39">
        <f t="shared" si="9"/>
        <v>243919.06699355997</v>
      </c>
      <c r="Z31" s="61">
        <f t="shared" si="10"/>
        <v>127794.92440819999</v>
      </c>
      <c r="AA31" s="61">
        <f t="shared" si="11"/>
        <v>59088.097441799997</v>
      </c>
      <c r="AB31" s="61">
        <f t="shared" si="12"/>
        <v>127840.94899082</v>
      </c>
      <c r="AC31" s="61">
        <f t="shared" si="13"/>
        <v>15341.527539999999</v>
      </c>
      <c r="AD31" s="39">
        <f t="shared" si="14"/>
        <v>330065.49838081998</v>
      </c>
      <c r="AE31" s="53">
        <f t="shared" si="15"/>
        <v>2108137.3193743802</v>
      </c>
      <c r="AF31" s="39">
        <f>+C31</f>
        <v>1970766</v>
      </c>
      <c r="AG31" s="39">
        <f t="shared" si="16"/>
        <v>-1734274.08</v>
      </c>
      <c r="AH31" s="71">
        <v>6</v>
      </c>
      <c r="AI31" s="19">
        <f t="shared" si="37"/>
        <v>12648823.91624628</v>
      </c>
      <c r="AJ31" s="76">
        <f t="shared" si="17"/>
        <v>9204916.5240000002</v>
      </c>
      <c r="AK31" s="76">
        <f t="shared" si="18"/>
        <v>1463514.4019613599</v>
      </c>
      <c r="AL31" s="76">
        <f t="shared" si="19"/>
        <v>1980392.9902849197</v>
      </c>
      <c r="AM31" s="76">
        <f t="shared" si="20"/>
        <v>168650.98554995042</v>
      </c>
      <c r="AN31" s="76">
        <f t="shared" si="21"/>
        <v>1011905.9132997025</v>
      </c>
      <c r="AO31" s="76">
        <f t="shared" si="22"/>
        <v>13660729.829545982</v>
      </c>
      <c r="AP31" s="76">
        <f t="shared" si="23"/>
        <v>1366072.9829545983</v>
      </c>
      <c r="AQ31" s="76">
        <f t="shared" si="24"/>
        <v>259553.86676137368</v>
      </c>
      <c r="AR31" s="76">
        <f t="shared" si="25"/>
        <v>13920283.696307356</v>
      </c>
    </row>
    <row r="32" spans="1:44" ht="13.5" customHeight="1" x14ac:dyDescent="0.2">
      <c r="A32" s="1">
        <v>22</v>
      </c>
      <c r="B32" s="16" t="s">
        <v>37</v>
      </c>
      <c r="C32" s="19">
        <v>1970766</v>
      </c>
      <c r="D32" s="19">
        <v>21678426</v>
      </c>
      <c r="E32" s="23"/>
      <c r="F32" s="19">
        <v>0</v>
      </c>
      <c r="G32" s="38">
        <v>30</v>
      </c>
      <c r="H32" s="61">
        <f t="shared" si="26"/>
        <v>1416980.754</v>
      </c>
      <c r="I32" s="61">
        <f>IF(H32&lt;2000000,117172,0)</f>
        <v>117172</v>
      </c>
      <c r="J32" s="39">
        <f t="shared" si="0"/>
        <v>117172</v>
      </c>
      <c r="K32" s="39">
        <f t="shared" si="1"/>
        <v>1416980.754</v>
      </c>
      <c r="L32" s="39">
        <f t="shared" si="2"/>
        <v>1534152.754</v>
      </c>
      <c r="M32" s="61">
        <f t="shared" si="3"/>
        <v>56679.230159999999</v>
      </c>
      <c r="N32" s="61">
        <f t="shared" si="4"/>
        <v>56679.230159999999</v>
      </c>
      <c r="O32" s="61"/>
      <c r="P32" s="61" t="b">
        <f>IF(AND(H32&gt;=($C$246*4),H32&lt;($C$246*16)),H32*$AI$234,IF(AND(H32&gt;=($C$246*16),H32&lt;=($C$246*17)),H32*$AI$235,IF(AND(H32&gt;($C$246*17),H32&lt;=
($C$246*18)),H32*$AI$236,IF(AND(H32&gt;($C$246*18),H32&gt;=($C$246*19)),H32*$AI$237,IF(AND(H32&gt;($C$246*19),H32&lt;=($C$246*20)),H32*$AI$238,IF((H32&gt;($C$246*20)),H32*$AI$239))))))</f>
        <v>0</v>
      </c>
      <c r="Q32" s="39">
        <f t="shared" si="5"/>
        <v>113358.46032</v>
      </c>
      <c r="R32" s="39">
        <f t="shared" si="6"/>
        <v>1420794.2936799999</v>
      </c>
      <c r="S32" s="61">
        <f>+IF(L32&gt;($C$246*10),L32*8.5%,0)</f>
        <v>0</v>
      </c>
      <c r="T32" s="61">
        <f t="shared" si="7"/>
        <v>170037.69047999999</v>
      </c>
      <c r="U32" s="61">
        <f>+K32*$C$253</f>
        <v>14793.279071759998</v>
      </c>
      <c r="V32" s="61">
        <f t="shared" si="8"/>
        <v>59088.097441799997</v>
      </c>
      <c r="W32" s="65">
        <f>+IF(H32&lt;$C$117,0,H32*3%)</f>
        <v>0</v>
      </c>
      <c r="X32" s="65">
        <f>+IF(K32&lt;$C$249,0,K32*2%)</f>
        <v>0</v>
      </c>
      <c r="Y32" s="39">
        <f t="shared" si="9"/>
        <v>243919.06699355997</v>
      </c>
      <c r="Z32" s="61">
        <f t="shared" si="10"/>
        <v>127794.92440819999</v>
      </c>
      <c r="AA32" s="61">
        <f t="shared" si="11"/>
        <v>59088.097441799997</v>
      </c>
      <c r="AB32" s="61">
        <f t="shared" si="12"/>
        <v>127840.94899082</v>
      </c>
      <c r="AC32" s="61">
        <f t="shared" si="13"/>
        <v>15341.527539999999</v>
      </c>
      <c r="AD32" s="39">
        <f t="shared" si="14"/>
        <v>330065.49838081998</v>
      </c>
      <c r="AE32" s="53">
        <f t="shared" si="15"/>
        <v>2108137.3193743802</v>
      </c>
      <c r="AF32" s="39">
        <f>+C32</f>
        <v>1970766</v>
      </c>
      <c r="AG32" s="39">
        <f t="shared" si="16"/>
        <v>-1734274.08</v>
      </c>
      <c r="AH32" s="71">
        <v>6</v>
      </c>
      <c r="AI32" s="19">
        <f t="shared" si="37"/>
        <v>12648823.91624628</v>
      </c>
      <c r="AJ32" s="76">
        <f t="shared" si="17"/>
        <v>9204916.5240000002</v>
      </c>
      <c r="AK32" s="76">
        <f t="shared" si="18"/>
        <v>1463514.4019613599</v>
      </c>
      <c r="AL32" s="76">
        <f t="shared" si="19"/>
        <v>1980392.9902849197</v>
      </c>
      <c r="AM32" s="76">
        <f t="shared" si="20"/>
        <v>168650.98554995042</v>
      </c>
      <c r="AN32" s="76">
        <f t="shared" si="21"/>
        <v>1011905.9132997025</v>
      </c>
      <c r="AO32" s="76">
        <f t="shared" si="22"/>
        <v>13660729.829545982</v>
      </c>
      <c r="AP32" s="76">
        <f t="shared" si="23"/>
        <v>1366072.9829545983</v>
      </c>
      <c r="AQ32" s="76">
        <f t="shared" si="24"/>
        <v>259553.86676137368</v>
      </c>
      <c r="AR32" s="76">
        <f t="shared" si="25"/>
        <v>13920283.696307356</v>
      </c>
    </row>
    <row r="33" spans="1:44" ht="13.5" customHeight="1" x14ac:dyDescent="0.2">
      <c r="B33" s="12" t="s">
        <v>38</v>
      </c>
      <c r="C33" s="13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70"/>
      <c r="AI33" s="27"/>
      <c r="AJ33" s="76"/>
      <c r="AK33" s="76"/>
      <c r="AL33" s="76"/>
      <c r="AM33" s="76"/>
      <c r="AN33" s="76"/>
      <c r="AO33" s="76"/>
      <c r="AP33" s="76"/>
      <c r="AQ33" s="76"/>
      <c r="AR33" s="76"/>
    </row>
    <row r="34" spans="1:44" ht="13.5" customHeight="1" x14ac:dyDescent="0.2">
      <c r="A34" s="1">
        <v>23</v>
      </c>
      <c r="B34" s="16" t="s">
        <v>39</v>
      </c>
      <c r="C34" s="17">
        <v>5304500</v>
      </c>
      <c r="D34" s="19">
        <v>29174750</v>
      </c>
      <c r="E34" s="19">
        <v>0</v>
      </c>
      <c r="F34" s="19">
        <v>29174750</v>
      </c>
      <c r="G34" s="38">
        <v>30</v>
      </c>
      <c r="H34" s="61">
        <f t="shared" si="26"/>
        <v>3813935.5</v>
      </c>
      <c r="I34" s="61">
        <f t="shared" ref="I34:I49" si="38">IF(H34&lt;2000000,117172,0)</f>
        <v>0</v>
      </c>
      <c r="J34" s="39">
        <f t="shared" si="0"/>
        <v>0</v>
      </c>
      <c r="K34" s="39">
        <f t="shared" si="1"/>
        <v>3813935.5</v>
      </c>
      <c r="L34" s="39">
        <f t="shared" si="2"/>
        <v>3813935.5</v>
      </c>
      <c r="M34" s="61">
        <f t="shared" si="3"/>
        <v>152557.42000000001</v>
      </c>
      <c r="N34" s="61">
        <f t="shared" si="4"/>
        <v>152557.42000000001</v>
      </c>
      <c r="O34" s="61"/>
      <c r="P34" s="61" t="b">
        <f t="shared" ref="P34:P49" si="39">IF(AND(H34&gt;=($C$246*4),H34&lt;($C$246*16)),H34*$AI$234,IF(AND(H34&gt;=($C$246*16),H34&lt;=($C$246*17)),H34*$AI$235,IF(AND(H34&gt;($C$246*17),H34&lt;=
($C$246*18)),H34*$AI$236,IF(AND(H34&gt;($C$246*18),H34&gt;=($C$246*19)),H34*$AI$237,IF(AND(H34&gt;($C$246*19),H34&lt;=($C$246*20)),H34*$AI$238,IF((H34&gt;($C$246*20)),H34*$AI$239))))))</f>
        <v>0</v>
      </c>
      <c r="Q34" s="39">
        <f t="shared" si="5"/>
        <v>305114.84000000003</v>
      </c>
      <c r="R34" s="39">
        <f t="shared" si="6"/>
        <v>3508820.66</v>
      </c>
      <c r="S34" s="61">
        <f t="shared" ref="S34:S49" si="40">+IF(L34&gt;($C$246*10),L34*8.5%,0)</f>
        <v>0</v>
      </c>
      <c r="T34" s="61">
        <f t="shared" si="7"/>
        <v>457672.26</v>
      </c>
      <c r="U34" s="61">
        <f t="shared" ref="U34:U49" si="41">+K34*$C$253</f>
        <v>39817.486619999996</v>
      </c>
      <c r="V34" s="61">
        <f t="shared" si="8"/>
        <v>159041.11035</v>
      </c>
      <c r="W34" s="65">
        <f t="shared" ref="W34:W49" si="42">+IF(H34&lt;$C$249,0,H34*3%)</f>
        <v>0</v>
      </c>
      <c r="X34" s="65">
        <f t="shared" ref="X34:X49" si="43">+IF(K34&lt;$C$249,0,K34*2%)</f>
        <v>0</v>
      </c>
      <c r="Y34" s="39">
        <f t="shared" si="9"/>
        <v>656530.85696999996</v>
      </c>
      <c r="Z34" s="61">
        <f t="shared" si="10"/>
        <v>317700.82714999997</v>
      </c>
      <c r="AA34" s="61">
        <f t="shared" si="11"/>
        <v>159041.11035</v>
      </c>
      <c r="AB34" s="61">
        <f t="shared" si="12"/>
        <v>317815.245215</v>
      </c>
      <c r="AC34" s="61">
        <f t="shared" si="13"/>
        <v>38139.355000000003</v>
      </c>
      <c r="AD34" s="39">
        <f t="shared" si="14"/>
        <v>832696.53771499998</v>
      </c>
      <c r="AE34" s="39">
        <f t="shared" si="15"/>
        <v>5303162.8946850002</v>
      </c>
      <c r="AF34" s="39">
        <f t="shared" ref="AF34:AF49" si="44">+C34</f>
        <v>5304500</v>
      </c>
      <c r="AG34" s="39">
        <f t="shared" si="16"/>
        <v>-4667960</v>
      </c>
      <c r="AH34" s="18">
        <v>6</v>
      </c>
      <c r="AI34" s="19">
        <f t="shared" si="37"/>
        <v>31818977.368110001</v>
      </c>
      <c r="AJ34" s="76">
        <f t="shared" si="17"/>
        <v>22883613</v>
      </c>
      <c r="AK34" s="76">
        <f t="shared" si="18"/>
        <v>3939185.1418199996</v>
      </c>
      <c r="AL34" s="76">
        <f t="shared" si="19"/>
        <v>4996179.2262899997</v>
      </c>
      <c r="AM34" s="76">
        <f t="shared" si="20"/>
        <v>424253.03157480003</v>
      </c>
      <c r="AN34" s="76">
        <f t="shared" si="21"/>
        <v>2545518.1894487999</v>
      </c>
      <c r="AO34" s="76">
        <f t="shared" si="22"/>
        <v>34364495.557558805</v>
      </c>
      <c r="AP34" s="76">
        <f t="shared" si="23"/>
        <v>3436449.5557558807</v>
      </c>
      <c r="AQ34" s="76">
        <f t="shared" si="24"/>
        <v>652925.41559361736</v>
      </c>
      <c r="AR34" s="76">
        <f t="shared" si="25"/>
        <v>35017420.973152421</v>
      </c>
    </row>
    <row r="35" spans="1:44" ht="13.5" customHeight="1" x14ac:dyDescent="0.2">
      <c r="A35" s="1">
        <v>24</v>
      </c>
      <c r="B35" s="16" t="s">
        <v>40</v>
      </c>
      <c r="C35" s="17">
        <v>4774050</v>
      </c>
      <c r="D35" s="19">
        <v>26257275</v>
      </c>
      <c r="E35" s="19">
        <v>0</v>
      </c>
      <c r="F35" s="19">
        <v>26257275</v>
      </c>
      <c r="G35" s="38">
        <v>30</v>
      </c>
      <c r="H35" s="61">
        <f t="shared" si="26"/>
        <v>3432541.9499999997</v>
      </c>
      <c r="I35" s="61">
        <f t="shared" si="38"/>
        <v>0</v>
      </c>
      <c r="J35" s="39">
        <f t="shared" si="0"/>
        <v>0</v>
      </c>
      <c r="K35" s="39">
        <f t="shared" si="1"/>
        <v>3432541.9499999997</v>
      </c>
      <c r="L35" s="39">
        <f t="shared" si="2"/>
        <v>3432541.9499999997</v>
      </c>
      <c r="M35" s="61">
        <f t="shared" si="3"/>
        <v>137301.67799999999</v>
      </c>
      <c r="N35" s="61">
        <f t="shared" si="4"/>
        <v>137301.67799999999</v>
      </c>
      <c r="O35" s="61"/>
      <c r="P35" s="61" t="b">
        <f t="shared" si="39"/>
        <v>0</v>
      </c>
      <c r="Q35" s="39">
        <f t="shared" si="5"/>
        <v>274603.35599999997</v>
      </c>
      <c r="R35" s="39">
        <f t="shared" si="6"/>
        <v>3157938.5939999996</v>
      </c>
      <c r="S35" s="61">
        <f t="shared" si="40"/>
        <v>0</v>
      </c>
      <c r="T35" s="61">
        <f t="shared" si="7"/>
        <v>411905.03399999993</v>
      </c>
      <c r="U35" s="61">
        <f t="shared" si="41"/>
        <v>35835.737957999998</v>
      </c>
      <c r="V35" s="61">
        <f t="shared" si="8"/>
        <v>143136.99931499999</v>
      </c>
      <c r="W35" s="65">
        <f t="shared" si="42"/>
        <v>0</v>
      </c>
      <c r="X35" s="65">
        <f t="shared" si="43"/>
        <v>0</v>
      </c>
      <c r="Y35" s="39">
        <f t="shared" si="9"/>
        <v>590877.77127299993</v>
      </c>
      <c r="Z35" s="61">
        <f t="shared" si="10"/>
        <v>285930.744435</v>
      </c>
      <c r="AA35" s="61">
        <f t="shared" si="11"/>
        <v>143136.99931499999</v>
      </c>
      <c r="AB35" s="61">
        <f t="shared" si="12"/>
        <v>286033.72069349996</v>
      </c>
      <c r="AC35" s="61">
        <f t="shared" si="13"/>
        <v>34325.419499999996</v>
      </c>
      <c r="AD35" s="39">
        <f t="shared" si="14"/>
        <v>749426.88394349988</v>
      </c>
      <c r="AE35" s="39">
        <f t="shared" si="15"/>
        <v>4772846.6052164994</v>
      </c>
      <c r="AF35" s="39">
        <f t="shared" si="44"/>
        <v>4774050</v>
      </c>
      <c r="AG35" s="39">
        <f t="shared" si="16"/>
        <v>-4201164</v>
      </c>
      <c r="AH35" s="18">
        <v>6</v>
      </c>
      <c r="AI35" s="19">
        <f t="shared" si="37"/>
        <v>28637079.631298997</v>
      </c>
      <c r="AJ35" s="76">
        <f t="shared" si="17"/>
        <v>20595251.699999999</v>
      </c>
      <c r="AK35" s="76">
        <f t="shared" si="18"/>
        <v>3545266.6276379996</v>
      </c>
      <c r="AL35" s="76">
        <f t="shared" si="19"/>
        <v>4496561.3036609991</v>
      </c>
      <c r="AM35" s="76">
        <f t="shared" si="20"/>
        <v>381827.72841731994</v>
      </c>
      <c r="AN35" s="76">
        <f t="shared" si="21"/>
        <v>2290966.3705039197</v>
      </c>
      <c r="AO35" s="76">
        <f t="shared" si="22"/>
        <v>30928046.001802918</v>
      </c>
      <c r="AP35" s="76">
        <f t="shared" si="23"/>
        <v>3092804.600180292</v>
      </c>
      <c r="AQ35" s="76">
        <f t="shared" si="24"/>
        <v>587632.87403425551</v>
      </c>
      <c r="AR35" s="76">
        <f t="shared" si="25"/>
        <v>31515678.875837173</v>
      </c>
    </row>
    <row r="36" spans="1:44" ht="13.5" customHeight="1" x14ac:dyDescent="0.2">
      <c r="A36" s="1">
        <v>25</v>
      </c>
      <c r="B36" s="16" t="s">
        <v>40</v>
      </c>
      <c r="C36" s="17">
        <v>4774050</v>
      </c>
      <c r="D36" s="19">
        <v>26257275</v>
      </c>
      <c r="E36" s="19">
        <v>0</v>
      </c>
      <c r="F36" s="19">
        <v>26257275</v>
      </c>
      <c r="G36" s="38">
        <v>30</v>
      </c>
      <c r="H36" s="61">
        <f t="shared" si="26"/>
        <v>3432541.9499999997</v>
      </c>
      <c r="I36" s="61">
        <f t="shared" si="38"/>
        <v>0</v>
      </c>
      <c r="J36" s="39">
        <f t="shared" si="0"/>
        <v>0</v>
      </c>
      <c r="K36" s="39">
        <f t="shared" si="1"/>
        <v>3432541.9499999997</v>
      </c>
      <c r="L36" s="39">
        <f t="shared" si="2"/>
        <v>3432541.9499999997</v>
      </c>
      <c r="M36" s="61">
        <f t="shared" si="3"/>
        <v>137301.67799999999</v>
      </c>
      <c r="N36" s="61">
        <f t="shared" si="4"/>
        <v>137301.67799999999</v>
      </c>
      <c r="O36" s="61"/>
      <c r="P36" s="61" t="b">
        <f t="shared" si="39"/>
        <v>0</v>
      </c>
      <c r="Q36" s="39">
        <f t="shared" si="5"/>
        <v>274603.35599999997</v>
      </c>
      <c r="R36" s="39">
        <f t="shared" si="6"/>
        <v>3157938.5939999996</v>
      </c>
      <c r="S36" s="61">
        <f t="shared" si="40"/>
        <v>0</v>
      </c>
      <c r="T36" s="61">
        <f t="shared" si="7"/>
        <v>411905.03399999993</v>
      </c>
      <c r="U36" s="61">
        <f t="shared" si="41"/>
        <v>35835.737957999998</v>
      </c>
      <c r="V36" s="61">
        <f t="shared" si="8"/>
        <v>143136.99931499999</v>
      </c>
      <c r="W36" s="65">
        <f t="shared" si="42"/>
        <v>0</v>
      </c>
      <c r="X36" s="65">
        <f t="shared" si="43"/>
        <v>0</v>
      </c>
      <c r="Y36" s="39">
        <f t="shared" si="9"/>
        <v>590877.77127299993</v>
      </c>
      <c r="Z36" s="61">
        <f t="shared" si="10"/>
        <v>285930.744435</v>
      </c>
      <c r="AA36" s="61">
        <f t="shared" si="11"/>
        <v>143136.99931499999</v>
      </c>
      <c r="AB36" s="61">
        <f t="shared" si="12"/>
        <v>286033.72069349996</v>
      </c>
      <c r="AC36" s="61">
        <f t="shared" si="13"/>
        <v>34325.419499999996</v>
      </c>
      <c r="AD36" s="39">
        <f t="shared" si="14"/>
        <v>749426.88394349988</v>
      </c>
      <c r="AE36" s="39">
        <f t="shared" si="15"/>
        <v>4772846.6052164994</v>
      </c>
      <c r="AF36" s="39">
        <f t="shared" si="44"/>
        <v>4774050</v>
      </c>
      <c r="AG36" s="39">
        <f t="shared" si="16"/>
        <v>-4201164</v>
      </c>
      <c r="AH36" s="18">
        <v>6</v>
      </c>
      <c r="AI36" s="19">
        <f t="shared" si="37"/>
        <v>28637079.631298997</v>
      </c>
      <c r="AJ36" s="76">
        <f t="shared" si="17"/>
        <v>20595251.699999999</v>
      </c>
      <c r="AK36" s="76">
        <f t="shared" si="18"/>
        <v>3545266.6276379996</v>
      </c>
      <c r="AL36" s="76">
        <f t="shared" si="19"/>
        <v>4496561.3036609991</v>
      </c>
      <c r="AM36" s="76">
        <f t="shared" si="20"/>
        <v>381827.72841731994</v>
      </c>
      <c r="AN36" s="76">
        <f t="shared" si="21"/>
        <v>2290966.3705039197</v>
      </c>
      <c r="AO36" s="76">
        <f t="shared" si="22"/>
        <v>30928046.001802918</v>
      </c>
      <c r="AP36" s="76">
        <f t="shared" si="23"/>
        <v>3092804.600180292</v>
      </c>
      <c r="AQ36" s="76">
        <f t="shared" si="24"/>
        <v>587632.87403425551</v>
      </c>
      <c r="AR36" s="76">
        <f t="shared" si="25"/>
        <v>31515678.875837173</v>
      </c>
    </row>
    <row r="37" spans="1:44" ht="13.5" customHeight="1" x14ac:dyDescent="0.2">
      <c r="A37" s="1">
        <v>26</v>
      </c>
      <c r="B37" s="16" t="s">
        <v>41</v>
      </c>
      <c r="C37" s="17">
        <v>3182700</v>
      </c>
      <c r="D37" s="19">
        <v>17504850</v>
      </c>
      <c r="E37" s="19">
        <v>0</v>
      </c>
      <c r="F37" s="19">
        <v>17504850</v>
      </c>
      <c r="G37" s="38">
        <v>30</v>
      </c>
      <c r="H37" s="61">
        <f t="shared" si="26"/>
        <v>2288361.2999999998</v>
      </c>
      <c r="I37" s="61">
        <f t="shared" si="38"/>
        <v>0</v>
      </c>
      <c r="J37" s="39">
        <f t="shared" si="0"/>
        <v>0</v>
      </c>
      <c r="K37" s="39">
        <f t="shared" si="1"/>
        <v>2288361.2999999998</v>
      </c>
      <c r="L37" s="39">
        <f t="shared" si="2"/>
        <v>2288361.2999999998</v>
      </c>
      <c r="M37" s="61">
        <f t="shared" si="3"/>
        <v>91534.45199999999</v>
      </c>
      <c r="N37" s="61">
        <f t="shared" si="4"/>
        <v>91534.45199999999</v>
      </c>
      <c r="O37" s="61"/>
      <c r="P37" s="61" t="b">
        <f t="shared" si="39"/>
        <v>0</v>
      </c>
      <c r="Q37" s="39">
        <f t="shared" si="5"/>
        <v>183068.90399999998</v>
      </c>
      <c r="R37" s="39">
        <f t="shared" si="6"/>
        <v>2105292.3959999997</v>
      </c>
      <c r="S37" s="61">
        <f t="shared" si="40"/>
        <v>0</v>
      </c>
      <c r="T37" s="61">
        <f t="shared" si="7"/>
        <v>274603.35599999997</v>
      </c>
      <c r="U37" s="61">
        <f t="shared" si="41"/>
        <v>23890.491971999996</v>
      </c>
      <c r="V37" s="61">
        <f t="shared" si="8"/>
        <v>95424.666209999996</v>
      </c>
      <c r="W37" s="65">
        <f t="shared" si="42"/>
        <v>0</v>
      </c>
      <c r="X37" s="65">
        <f t="shared" si="43"/>
        <v>0</v>
      </c>
      <c r="Y37" s="39">
        <f t="shared" si="9"/>
        <v>393918.51418199996</v>
      </c>
      <c r="Z37" s="61">
        <f t="shared" si="10"/>
        <v>190620.49628999998</v>
      </c>
      <c r="AA37" s="61">
        <f t="shared" si="11"/>
        <v>95424.666209999996</v>
      </c>
      <c r="AB37" s="61">
        <f t="shared" si="12"/>
        <v>190689.14712899999</v>
      </c>
      <c r="AC37" s="61">
        <f t="shared" si="13"/>
        <v>22883.612999999998</v>
      </c>
      <c r="AD37" s="39">
        <f t="shared" si="14"/>
        <v>499617.92262899998</v>
      </c>
      <c r="AE37" s="39">
        <f t="shared" si="15"/>
        <v>3181897.7368109999</v>
      </c>
      <c r="AF37" s="39">
        <f t="shared" si="44"/>
        <v>3182700</v>
      </c>
      <c r="AG37" s="39">
        <f t="shared" si="16"/>
        <v>-2800776</v>
      </c>
      <c r="AH37" s="18">
        <v>6</v>
      </c>
      <c r="AI37" s="19">
        <f t="shared" si="37"/>
        <v>19091386.420865998</v>
      </c>
      <c r="AJ37" s="76">
        <f t="shared" si="17"/>
        <v>13730167.799999999</v>
      </c>
      <c r="AK37" s="76">
        <f t="shared" si="18"/>
        <v>2363511.0850919997</v>
      </c>
      <c r="AL37" s="76">
        <f t="shared" si="19"/>
        <v>2997707.535774</v>
      </c>
      <c r="AM37" s="76">
        <f t="shared" si="20"/>
        <v>254551.81894488001</v>
      </c>
      <c r="AN37" s="76">
        <f t="shared" si="21"/>
        <v>1527310.9136692798</v>
      </c>
      <c r="AO37" s="76">
        <f t="shared" si="22"/>
        <v>20618697.334535278</v>
      </c>
      <c r="AP37" s="76">
        <f t="shared" si="23"/>
        <v>2061869.733453528</v>
      </c>
      <c r="AQ37" s="76">
        <f t="shared" si="24"/>
        <v>391755.2493561703</v>
      </c>
      <c r="AR37" s="76">
        <f t="shared" si="25"/>
        <v>21010452.583891448</v>
      </c>
    </row>
    <row r="38" spans="1:44" ht="13.5" customHeight="1" x14ac:dyDescent="0.2">
      <c r="A38" s="1">
        <v>27</v>
      </c>
      <c r="B38" s="16" t="s">
        <v>41</v>
      </c>
      <c r="C38" s="17">
        <v>3182700</v>
      </c>
      <c r="D38" s="19">
        <v>17504850</v>
      </c>
      <c r="E38" s="19">
        <v>0</v>
      </c>
      <c r="F38" s="19">
        <v>17504850</v>
      </c>
      <c r="G38" s="38">
        <v>30</v>
      </c>
      <c r="H38" s="61">
        <f t="shared" si="26"/>
        <v>2288361.2999999998</v>
      </c>
      <c r="I38" s="61">
        <f t="shared" si="38"/>
        <v>0</v>
      </c>
      <c r="J38" s="39">
        <f t="shared" si="0"/>
        <v>0</v>
      </c>
      <c r="K38" s="39">
        <f t="shared" si="1"/>
        <v>2288361.2999999998</v>
      </c>
      <c r="L38" s="39">
        <f t="shared" si="2"/>
        <v>2288361.2999999998</v>
      </c>
      <c r="M38" s="61">
        <f t="shared" si="3"/>
        <v>91534.45199999999</v>
      </c>
      <c r="N38" s="61">
        <f t="shared" si="4"/>
        <v>91534.45199999999</v>
      </c>
      <c r="O38" s="61"/>
      <c r="P38" s="61" t="b">
        <f t="shared" si="39"/>
        <v>0</v>
      </c>
      <c r="Q38" s="39">
        <f t="shared" si="5"/>
        <v>183068.90399999998</v>
      </c>
      <c r="R38" s="39">
        <f t="shared" si="6"/>
        <v>2105292.3959999997</v>
      </c>
      <c r="S38" s="61">
        <f t="shared" si="40"/>
        <v>0</v>
      </c>
      <c r="T38" s="61">
        <f t="shared" si="7"/>
        <v>274603.35599999997</v>
      </c>
      <c r="U38" s="61">
        <f t="shared" si="41"/>
        <v>23890.491971999996</v>
      </c>
      <c r="V38" s="61">
        <f t="shared" si="8"/>
        <v>95424.666209999996</v>
      </c>
      <c r="W38" s="65">
        <f t="shared" si="42"/>
        <v>0</v>
      </c>
      <c r="X38" s="65">
        <f t="shared" si="43"/>
        <v>0</v>
      </c>
      <c r="Y38" s="39">
        <f t="shared" si="9"/>
        <v>393918.51418199996</v>
      </c>
      <c r="Z38" s="61">
        <f t="shared" si="10"/>
        <v>190620.49628999998</v>
      </c>
      <c r="AA38" s="61">
        <f t="shared" si="11"/>
        <v>95424.666209999996</v>
      </c>
      <c r="AB38" s="61">
        <f t="shared" si="12"/>
        <v>190689.14712899999</v>
      </c>
      <c r="AC38" s="61">
        <f t="shared" si="13"/>
        <v>22883.612999999998</v>
      </c>
      <c r="AD38" s="39">
        <f t="shared" si="14"/>
        <v>499617.92262899998</v>
      </c>
      <c r="AE38" s="39">
        <f t="shared" si="15"/>
        <v>3181897.7368109999</v>
      </c>
      <c r="AF38" s="39">
        <f t="shared" si="44"/>
        <v>3182700</v>
      </c>
      <c r="AG38" s="39">
        <f t="shared" si="16"/>
        <v>-2800776</v>
      </c>
      <c r="AH38" s="18">
        <v>6</v>
      </c>
      <c r="AI38" s="19">
        <f t="shared" si="37"/>
        <v>19091386.420865998</v>
      </c>
      <c r="AJ38" s="76">
        <f t="shared" si="17"/>
        <v>13730167.799999999</v>
      </c>
      <c r="AK38" s="76">
        <f t="shared" si="18"/>
        <v>2363511.0850919997</v>
      </c>
      <c r="AL38" s="76">
        <f t="shared" si="19"/>
        <v>2997707.535774</v>
      </c>
      <c r="AM38" s="76">
        <f t="shared" si="20"/>
        <v>254551.81894488001</v>
      </c>
      <c r="AN38" s="76">
        <f t="shared" si="21"/>
        <v>1527310.9136692798</v>
      </c>
      <c r="AO38" s="76">
        <f t="shared" si="22"/>
        <v>20618697.334535278</v>
      </c>
      <c r="AP38" s="76">
        <f t="shared" si="23"/>
        <v>2061869.733453528</v>
      </c>
      <c r="AQ38" s="76">
        <f t="shared" si="24"/>
        <v>391755.2493561703</v>
      </c>
      <c r="AR38" s="76">
        <f t="shared" si="25"/>
        <v>21010452.583891448</v>
      </c>
    </row>
    <row r="39" spans="1:44" ht="13.5" customHeight="1" x14ac:dyDescent="0.2">
      <c r="A39" s="1">
        <v>28</v>
      </c>
      <c r="B39" s="16" t="s">
        <v>41</v>
      </c>
      <c r="C39" s="17">
        <v>3182700</v>
      </c>
      <c r="D39" s="19">
        <v>17504850</v>
      </c>
      <c r="E39" s="19">
        <v>0</v>
      </c>
      <c r="F39" s="19">
        <v>17504850</v>
      </c>
      <c r="G39" s="38">
        <v>30</v>
      </c>
      <c r="H39" s="61">
        <f t="shared" si="26"/>
        <v>2288361.2999999998</v>
      </c>
      <c r="I39" s="61">
        <f t="shared" si="38"/>
        <v>0</v>
      </c>
      <c r="J39" s="39">
        <f t="shared" si="0"/>
        <v>0</v>
      </c>
      <c r="K39" s="39">
        <f t="shared" si="1"/>
        <v>2288361.2999999998</v>
      </c>
      <c r="L39" s="39">
        <f t="shared" si="2"/>
        <v>2288361.2999999998</v>
      </c>
      <c r="M39" s="61">
        <f t="shared" si="3"/>
        <v>91534.45199999999</v>
      </c>
      <c r="N39" s="61">
        <f t="shared" si="4"/>
        <v>91534.45199999999</v>
      </c>
      <c r="O39" s="61"/>
      <c r="P39" s="61" t="b">
        <f t="shared" si="39"/>
        <v>0</v>
      </c>
      <c r="Q39" s="39">
        <f t="shared" si="5"/>
        <v>183068.90399999998</v>
      </c>
      <c r="R39" s="39">
        <f t="shared" si="6"/>
        <v>2105292.3959999997</v>
      </c>
      <c r="S39" s="61">
        <f t="shared" si="40"/>
        <v>0</v>
      </c>
      <c r="T39" s="61">
        <f t="shared" si="7"/>
        <v>274603.35599999997</v>
      </c>
      <c r="U39" s="61">
        <f t="shared" si="41"/>
        <v>23890.491971999996</v>
      </c>
      <c r="V39" s="61">
        <f t="shared" si="8"/>
        <v>95424.666209999996</v>
      </c>
      <c r="W39" s="65">
        <f t="shared" si="42"/>
        <v>0</v>
      </c>
      <c r="X39" s="65">
        <f t="shared" si="43"/>
        <v>0</v>
      </c>
      <c r="Y39" s="39">
        <f t="shared" si="9"/>
        <v>393918.51418199996</v>
      </c>
      <c r="Z39" s="61">
        <f t="shared" si="10"/>
        <v>190620.49628999998</v>
      </c>
      <c r="AA39" s="61">
        <f t="shared" si="11"/>
        <v>95424.666209999996</v>
      </c>
      <c r="AB39" s="61">
        <f t="shared" si="12"/>
        <v>190689.14712899999</v>
      </c>
      <c r="AC39" s="61">
        <f t="shared" si="13"/>
        <v>22883.612999999998</v>
      </c>
      <c r="AD39" s="39">
        <f t="shared" si="14"/>
        <v>499617.92262899998</v>
      </c>
      <c r="AE39" s="39">
        <f t="shared" si="15"/>
        <v>3181897.7368109999</v>
      </c>
      <c r="AF39" s="39">
        <f t="shared" si="44"/>
        <v>3182700</v>
      </c>
      <c r="AG39" s="39">
        <f t="shared" si="16"/>
        <v>-2800776</v>
      </c>
      <c r="AH39" s="18">
        <v>6</v>
      </c>
      <c r="AI39" s="19">
        <f t="shared" si="37"/>
        <v>19091386.420865998</v>
      </c>
      <c r="AJ39" s="76">
        <f t="shared" si="17"/>
        <v>13730167.799999999</v>
      </c>
      <c r="AK39" s="76">
        <f t="shared" si="18"/>
        <v>2363511.0850919997</v>
      </c>
      <c r="AL39" s="76">
        <f t="shared" si="19"/>
        <v>2997707.535774</v>
      </c>
      <c r="AM39" s="76">
        <f t="shared" si="20"/>
        <v>254551.81894488001</v>
      </c>
      <c r="AN39" s="76">
        <f t="shared" si="21"/>
        <v>1527310.9136692798</v>
      </c>
      <c r="AO39" s="76">
        <f t="shared" si="22"/>
        <v>20618697.334535278</v>
      </c>
      <c r="AP39" s="76">
        <f t="shared" si="23"/>
        <v>2061869.733453528</v>
      </c>
      <c r="AQ39" s="76">
        <f t="shared" si="24"/>
        <v>391755.2493561703</v>
      </c>
      <c r="AR39" s="76">
        <f t="shared" si="25"/>
        <v>21010452.583891448</v>
      </c>
    </row>
    <row r="40" spans="1:44" ht="13.5" customHeight="1" x14ac:dyDescent="0.2">
      <c r="A40" s="1">
        <v>29</v>
      </c>
      <c r="B40" s="16" t="s">
        <v>42</v>
      </c>
      <c r="C40" s="17">
        <v>4120000</v>
      </c>
      <c r="D40" s="19">
        <v>22660000</v>
      </c>
      <c r="E40" s="19">
        <v>0</v>
      </c>
      <c r="F40" s="19">
        <v>22660000</v>
      </c>
      <c r="G40" s="38">
        <v>30</v>
      </c>
      <c r="H40" s="61">
        <f t="shared" si="26"/>
        <v>2962280</v>
      </c>
      <c r="I40" s="61">
        <f t="shared" si="38"/>
        <v>0</v>
      </c>
      <c r="J40" s="39">
        <f t="shared" si="0"/>
        <v>0</v>
      </c>
      <c r="K40" s="39">
        <f t="shared" si="1"/>
        <v>2962280</v>
      </c>
      <c r="L40" s="39">
        <f t="shared" si="2"/>
        <v>2962280</v>
      </c>
      <c r="M40" s="61">
        <f t="shared" si="3"/>
        <v>118491.2</v>
      </c>
      <c r="N40" s="61">
        <f t="shared" si="4"/>
        <v>118491.2</v>
      </c>
      <c r="O40" s="61"/>
      <c r="P40" s="61" t="b">
        <f t="shared" si="39"/>
        <v>0</v>
      </c>
      <c r="Q40" s="39">
        <f t="shared" si="5"/>
        <v>236982.39999999999</v>
      </c>
      <c r="R40" s="39">
        <f t="shared" si="6"/>
        <v>2725297.6</v>
      </c>
      <c r="S40" s="61">
        <f t="shared" si="40"/>
        <v>0</v>
      </c>
      <c r="T40" s="61">
        <f t="shared" si="7"/>
        <v>355473.6</v>
      </c>
      <c r="U40" s="61">
        <f t="shared" si="41"/>
        <v>30926.2032</v>
      </c>
      <c r="V40" s="61">
        <f t="shared" si="8"/>
        <v>123527.076</v>
      </c>
      <c r="W40" s="65">
        <f t="shared" si="42"/>
        <v>0</v>
      </c>
      <c r="X40" s="65">
        <f t="shared" si="43"/>
        <v>0</v>
      </c>
      <c r="Y40" s="39">
        <f t="shared" si="9"/>
        <v>509926.87919999997</v>
      </c>
      <c r="Z40" s="61">
        <f t="shared" si="10"/>
        <v>246757.924</v>
      </c>
      <c r="AA40" s="61">
        <f t="shared" si="11"/>
        <v>123527.076</v>
      </c>
      <c r="AB40" s="61">
        <f t="shared" si="12"/>
        <v>246846.79240000001</v>
      </c>
      <c r="AC40" s="61">
        <f t="shared" si="13"/>
        <v>29622.799999999999</v>
      </c>
      <c r="AD40" s="39">
        <f t="shared" si="14"/>
        <v>646754.59240000008</v>
      </c>
      <c r="AE40" s="39">
        <f t="shared" si="15"/>
        <v>4118961.4715999998</v>
      </c>
      <c r="AF40" s="39">
        <f t="shared" si="44"/>
        <v>4120000</v>
      </c>
      <c r="AG40" s="39">
        <f t="shared" si="16"/>
        <v>-3625600</v>
      </c>
      <c r="AH40" s="18">
        <v>6</v>
      </c>
      <c r="AI40" s="19">
        <f t="shared" si="37"/>
        <v>24713768.829599999</v>
      </c>
      <c r="AJ40" s="76">
        <f t="shared" si="17"/>
        <v>17773680</v>
      </c>
      <c r="AK40" s="76">
        <f t="shared" si="18"/>
        <v>3059561.2752</v>
      </c>
      <c r="AL40" s="76">
        <f t="shared" si="19"/>
        <v>3880527.5544000007</v>
      </c>
      <c r="AM40" s="76">
        <f t="shared" si="20"/>
        <v>329516.91772799997</v>
      </c>
      <c r="AN40" s="76">
        <f t="shared" si="21"/>
        <v>1977101.5063680001</v>
      </c>
      <c r="AO40" s="76">
        <f t="shared" si="22"/>
        <v>26690870.335967999</v>
      </c>
      <c r="AP40" s="76">
        <f t="shared" si="23"/>
        <v>2669087.0335968002</v>
      </c>
      <c r="AQ40" s="76">
        <f t="shared" si="24"/>
        <v>507126.53638339206</v>
      </c>
      <c r="AR40" s="76">
        <f t="shared" si="25"/>
        <v>27197996.872351389</v>
      </c>
    </row>
    <row r="41" spans="1:44" ht="13.5" customHeight="1" x14ac:dyDescent="0.2">
      <c r="A41" s="1">
        <v>30</v>
      </c>
      <c r="B41" s="16" t="s">
        <v>43</v>
      </c>
      <c r="C41" s="17">
        <v>4774050</v>
      </c>
      <c r="D41" s="19">
        <v>26257275</v>
      </c>
      <c r="E41" s="19">
        <v>0</v>
      </c>
      <c r="F41" s="19">
        <v>26257275</v>
      </c>
      <c r="G41" s="38">
        <v>30</v>
      </c>
      <c r="H41" s="61">
        <f t="shared" si="26"/>
        <v>3432541.9499999997</v>
      </c>
      <c r="I41" s="61">
        <f t="shared" si="38"/>
        <v>0</v>
      </c>
      <c r="J41" s="39">
        <f t="shared" si="0"/>
        <v>0</v>
      </c>
      <c r="K41" s="39">
        <f t="shared" si="1"/>
        <v>3432541.9499999997</v>
      </c>
      <c r="L41" s="39">
        <f t="shared" si="2"/>
        <v>3432541.9499999997</v>
      </c>
      <c r="M41" s="61">
        <f t="shared" si="3"/>
        <v>137301.67799999999</v>
      </c>
      <c r="N41" s="61">
        <f t="shared" si="4"/>
        <v>137301.67799999999</v>
      </c>
      <c r="O41" s="61"/>
      <c r="P41" s="61" t="b">
        <f t="shared" si="39"/>
        <v>0</v>
      </c>
      <c r="Q41" s="39">
        <f t="shared" si="5"/>
        <v>274603.35599999997</v>
      </c>
      <c r="R41" s="39">
        <f t="shared" si="6"/>
        <v>3157938.5939999996</v>
      </c>
      <c r="S41" s="61">
        <f t="shared" si="40"/>
        <v>0</v>
      </c>
      <c r="T41" s="61">
        <f t="shared" si="7"/>
        <v>411905.03399999993</v>
      </c>
      <c r="U41" s="61">
        <f t="shared" si="41"/>
        <v>35835.737957999998</v>
      </c>
      <c r="V41" s="61">
        <f t="shared" si="8"/>
        <v>143136.99931499999</v>
      </c>
      <c r="W41" s="65">
        <f t="shared" si="42"/>
        <v>0</v>
      </c>
      <c r="X41" s="65">
        <f t="shared" si="43"/>
        <v>0</v>
      </c>
      <c r="Y41" s="39">
        <f t="shared" si="9"/>
        <v>590877.77127299993</v>
      </c>
      <c r="Z41" s="61">
        <f t="shared" si="10"/>
        <v>285930.744435</v>
      </c>
      <c r="AA41" s="61">
        <f t="shared" si="11"/>
        <v>143136.99931499999</v>
      </c>
      <c r="AB41" s="61">
        <f t="shared" si="12"/>
        <v>286033.72069349996</v>
      </c>
      <c r="AC41" s="61">
        <f t="shared" si="13"/>
        <v>34325.419499999996</v>
      </c>
      <c r="AD41" s="39">
        <f t="shared" si="14"/>
        <v>749426.88394349988</v>
      </c>
      <c r="AE41" s="39">
        <f t="shared" si="15"/>
        <v>4772846.6052164994</v>
      </c>
      <c r="AF41" s="39">
        <f t="shared" si="44"/>
        <v>4774050</v>
      </c>
      <c r="AG41" s="39">
        <f t="shared" si="16"/>
        <v>-4201164</v>
      </c>
      <c r="AH41" s="18">
        <v>6</v>
      </c>
      <c r="AI41" s="19">
        <f t="shared" si="37"/>
        <v>28637079.631298997</v>
      </c>
      <c r="AJ41" s="76">
        <f t="shared" si="17"/>
        <v>20595251.699999999</v>
      </c>
      <c r="AK41" s="76">
        <f t="shared" si="18"/>
        <v>3545266.6276379996</v>
      </c>
      <c r="AL41" s="76">
        <f t="shared" si="19"/>
        <v>4496561.3036609991</v>
      </c>
      <c r="AM41" s="76">
        <f t="shared" si="20"/>
        <v>381827.72841731994</v>
      </c>
      <c r="AN41" s="76">
        <f t="shared" si="21"/>
        <v>2290966.3705039197</v>
      </c>
      <c r="AO41" s="76">
        <f t="shared" si="22"/>
        <v>30928046.001802918</v>
      </c>
      <c r="AP41" s="76">
        <f t="shared" si="23"/>
        <v>3092804.600180292</v>
      </c>
      <c r="AQ41" s="76">
        <f t="shared" si="24"/>
        <v>587632.87403425551</v>
      </c>
      <c r="AR41" s="76">
        <f t="shared" si="25"/>
        <v>31515678.875837173</v>
      </c>
    </row>
    <row r="42" spans="1:44" ht="13.5" customHeight="1" x14ac:dyDescent="0.2">
      <c r="A42" s="1">
        <v>31</v>
      </c>
      <c r="B42" s="16" t="s">
        <v>44</v>
      </c>
      <c r="C42" s="17">
        <v>4243600</v>
      </c>
      <c r="D42" s="19">
        <v>23339800</v>
      </c>
      <c r="E42" s="19">
        <v>0</v>
      </c>
      <c r="F42" s="19">
        <v>23339800</v>
      </c>
      <c r="G42" s="38">
        <v>30</v>
      </c>
      <c r="H42" s="61">
        <f t="shared" si="26"/>
        <v>3051148.4</v>
      </c>
      <c r="I42" s="61">
        <f t="shared" si="38"/>
        <v>0</v>
      </c>
      <c r="J42" s="39">
        <f t="shared" si="0"/>
        <v>0</v>
      </c>
      <c r="K42" s="39">
        <f t="shared" si="1"/>
        <v>3051148.4</v>
      </c>
      <c r="L42" s="39">
        <f t="shared" si="2"/>
        <v>3051148.4</v>
      </c>
      <c r="M42" s="61">
        <f t="shared" si="3"/>
        <v>122045.936</v>
      </c>
      <c r="N42" s="61">
        <f t="shared" si="4"/>
        <v>122045.936</v>
      </c>
      <c r="O42" s="61"/>
      <c r="P42" s="61" t="b">
        <f t="shared" si="39"/>
        <v>0</v>
      </c>
      <c r="Q42" s="39">
        <f t="shared" si="5"/>
        <v>244091.872</v>
      </c>
      <c r="R42" s="39">
        <f t="shared" si="6"/>
        <v>2807056.5279999999</v>
      </c>
      <c r="S42" s="61">
        <f t="shared" si="40"/>
        <v>0</v>
      </c>
      <c r="T42" s="61">
        <f t="shared" si="7"/>
        <v>366137.80799999996</v>
      </c>
      <c r="U42" s="61">
        <f t="shared" si="41"/>
        <v>31853.989295999996</v>
      </c>
      <c r="V42" s="61">
        <f t="shared" si="8"/>
        <v>127232.88828</v>
      </c>
      <c r="W42" s="65">
        <f t="shared" si="42"/>
        <v>0</v>
      </c>
      <c r="X42" s="65">
        <f t="shared" si="43"/>
        <v>0</v>
      </c>
      <c r="Y42" s="39">
        <f t="shared" si="9"/>
        <v>525224.6855759999</v>
      </c>
      <c r="Z42" s="61">
        <f t="shared" si="10"/>
        <v>254160.66172</v>
      </c>
      <c r="AA42" s="61">
        <f t="shared" si="11"/>
        <v>127232.88828</v>
      </c>
      <c r="AB42" s="61">
        <f t="shared" si="12"/>
        <v>254252.196172</v>
      </c>
      <c r="AC42" s="61">
        <f t="shared" si="13"/>
        <v>30511.484</v>
      </c>
      <c r="AD42" s="39">
        <f t="shared" si="14"/>
        <v>666157.23017200001</v>
      </c>
      <c r="AE42" s="39">
        <f t="shared" si="15"/>
        <v>4242530.3157479996</v>
      </c>
      <c r="AF42" s="39">
        <f t="shared" si="44"/>
        <v>4243600</v>
      </c>
      <c r="AG42" s="39">
        <f t="shared" si="16"/>
        <v>-3734368</v>
      </c>
      <c r="AH42" s="18">
        <v>6</v>
      </c>
      <c r="AI42" s="19">
        <f t="shared" si="37"/>
        <v>25455181.894487999</v>
      </c>
      <c r="AJ42" s="76">
        <f t="shared" si="17"/>
        <v>18306890.399999999</v>
      </c>
      <c r="AK42" s="76">
        <f t="shared" si="18"/>
        <v>3151348.1134559996</v>
      </c>
      <c r="AL42" s="76">
        <f t="shared" si="19"/>
        <v>3996943.3810320003</v>
      </c>
      <c r="AM42" s="76">
        <f t="shared" si="20"/>
        <v>339402.42525983998</v>
      </c>
      <c r="AN42" s="76">
        <f t="shared" si="21"/>
        <v>2036414.5515590401</v>
      </c>
      <c r="AO42" s="76">
        <f t="shared" si="22"/>
        <v>27491596.446047038</v>
      </c>
      <c r="AP42" s="76">
        <f t="shared" si="23"/>
        <v>2749159.6446047039</v>
      </c>
      <c r="AQ42" s="76">
        <f t="shared" si="24"/>
        <v>522340.33247489372</v>
      </c>
      <c r="AR42" s="76">
        <f t="shared" si="25"/>
        <v>28013936.778521933</v>
      </c>
    </row>
    <row r="43" spans="1:44" ht="13.5" customHeight="1" x14ac:dyDescent="0.2">
      <c r="A43" s="1">
        <v>32</v>
      </c>
      <c r="B43" s="16" t="s">
        <v>44</v>
      </c>
      <c r="C43" s="17">
        <v>4243600</v>
      </c>
      <c r="D43" s="19">
        <v>23339800</v>
      </c>
      <c r="E43" s="19">
        <v>0</v>
      </c>
      <c r="F43" s="19">
        <v>23339800</v>
      </c>
      <c r="G43" s="38">
        <v>30</v>
      </c>
      <c r="H43" s="61">
        <f t="shared" si="26"/>
        <v>3051148.4</v>
      </c>
      <c r="I43" s="61">
        <f t="shared" si="38"/>
        <v>0</v>
      </c>
      <c r="J43" s="39">
        <f t="shared" si="0"/>
        <v>0</v>
      </c>
      <c r="K43" s="39">
        <f t="shared" si="1"/>
        <v>3051148.4</v>
      </c>
      <c r="L43" s="39">
        <f t="shared" si="2"/>
        <v>3051148.4</v>
      </c>
      <c r="M43" s="61">
        <f t="shared" si="3"/>
        <v>122045.936</v>
      </c>
      <c r="N43" s="61">
        <f t="shared" si="4"/>
        <v>122045.936</v>
      </c>
      <c r="O43" s="61"/>
      <c r="P43" s="61" t="b">
        <f t="shared" si="39"/>
        <v>0</v>
      </c>
      <c r="Q43" s="39">
        <f t="shared" si="5"/>
        <v>244091.872</v>
      </c>
      <c r="R43" s="39">
        <f t="shared" si="6"/>
        <v>2807056.5279999999</v>
      </c>
      <c r="S43" s="61">
        <f t="shared" si="40"/>
        <v>0</v>
      </c>
      <c r="T43" s="61">
        <f t="shared" si="7"/>
        <v>366137.80799999996</v>
      </c>
      <c r="U43" s="61">
        <f t="shared" si="41"/>
        <v>31853.989295999996</v>
      </c>
      <c r="V43" s="61">
        <f t="shared" si="8"/>
        <v>127232.88828</v>
      </c>
      <c r="W43" s="65">
        <f t="shared" si="42"/>
        <v>0</v>
      </c>
      <c r="X43" s="65">
        <f t="shared" si="43"/>
        <v>0</v>
      </c>
      <c r="Y43" s="39">
        <f t="shared" si="9"/>
        <v>525224.6855759999</v>
      </c>
      <c r="Z43" s="61">
        <f t="shared" si="10"/>
        <v>254160.66172</v>
      </c>
      <c r="AA43" s="61">
        <f t="shared" si="11"/>
        <v>127232.88828</v>
      </c>
      <c r="AB43" s="61">
        <f t="shared" si="12"/>
        <v>254252.196172</v>
      </c>
      <c r="AC43" s="61">
        <f t="shared" si="13"/>
        <v>30511.484</v>
      </c>
      <c r="AD43" s="39">
        <f t="shared" si="14"/>
        <v>666157.23017200001</v>
      </c>
      <c r="AE43" s="39">
        <f t="shared" si="15"/>
        <v>4242530.3157479996</v>
      </c>
      <c r="AF43" s="39">
        <f t="shared" si="44"/>
        <v>4243600</v>
      </c>
      <c r="AG43" s="39">
        <f t="shared" si="16"/>
        <v>-3734368</v>
      </c>
      <c r="AH43" s="18">
        <v>6</v>
      </c>
      <c r="AI43" s="19">
        <f t="shared" si="37"/>
        <v>25455181.894487999</v>
      </c>
      <c r="AJ43" s="76">
        <f t="shared" si="17"/>
        <v>18306890.399999999</v>
      </c>
      <c r="AK43" s="76">
        <f t="shared" si="18"/>
        <v>3151348.1134559996</v>
      </c>
      <c r="AL43" s="76">
        <f t="shared" si="19"/>
        <v>3996943.3810320003</v>
      </c>
      <c r="AM43" s="76">
        <f t="shared" si="20"/>
        <v>339402.42525983998</v>
      </c>
      <c r="AN43" s="76">
        <f t="shared" si="21"/>
        <v>2036414.5515590401</v>
      </c>
      <c r="AO43" s="76">
        <f t="shared" si="22"/>
        <v>27491596.446047038</v>
      </c>
      <c r="AP43" s="76">
        <f t="shared" si="23"/>
        <v>2749159.6446047039</v>
      </c>
      <c r="AQ43" s="76">
        <f t="shared" si="24"/>
        <v>522340.33247489372</v>
      </c>
      <c r="AR43" s="76">
        <f t="shared" si="25"/>
        <v>28013936.778521933</v>
      </c>
    </row>
    <row r="44" spans="1:44" ht="13.5" customHeight="1" x14ac:dyDescent="0.2">
      <c r="A44" s="1">
        <v>33</v>
      </c>
      <c r="B44" s="16" t="s">
        <v>44</v>
      </c>
      <c r="C44" s="17">
        <v>4243600</v>
      </c>
      <c r="D44" s="19">
        <v>23339800</v>
      </c>
      <c r="E44" s="19">
        <v>0</v>
      </c>
      <c r="F44" s="19">
        <v>23339800</v>
      </c>
      <c r="G44" s="38">
        <v>30</v>
      </c>
      <c r="H44" s="61">
        <f t="shared" si="26"/>
        <v>3051148.4</v>
      </c>
      <c r="I44" s="61">
        <f t="shared" si="38"/>
        <v>0</v>
      </c>
      <c r="J44" s="39">
        <f t="shared" si="0"/>
        <v>0</v>
      </c>
      <c r="K44" s="39">
        <f t="shared" si="1"/>
        <v>3051148.4</v>
      </c>
      <c r="L44" s="39">
        <f t="shared" si="2"/>
        <v>3051148.4</v>
      </c>
      <c r="M44" s="61">
        <f t="shared" si="3"/>
        <v>122045.936</v>
      </c>
      <c r="N44" s="61">
        <f t="shared" si="4"/>
        <v>122045.936</v>
      </c>
      <c r="O44" s="61"/>
      <c r="P44" s="61" t="b">
        <f t="shared" si="39"/>
        <v>0</v>
      </c>
      <c r="Q44" s="39">
        <f t="shared" si="5"/>
        <v>244091.872</v>
      </c>
      <c r="R44" s="39">
        <f t="shared" si="6"/>
        <v>2807056.5279999999</v>
      </c>
      <c r="S44" s="61">
        <f t="shared" si="40"/>
        <v>0</v>
      </c>
      <c r="T44" s="61">
        <f t="shared" si="7"/>
        <v>366137.80799999996</v>
      </c>
      <c r="U44" s="61">
        <f t="shared" si="41"/>
        <v>31853.989295999996</v>
      </c>
      <c r="V44" s="61">
        <f t="shared" si="8"/>
        <v>127232.88828</v>
      </c>
      <c r="W44" s="65">
        <f t="shared" si="42"/>
        <v>0</v>
      </c>
      <c r="X44" s="65">
        <f t="shared" si="43"/>
        <v>0</v>
      </c>
      <c r="Y44" s="39">
        <f t="shared" si="9"/>
        <v>525224.6855759999</v>
      </c>
      <c r="Z44" s="61">
        <f t="shared" si="10"/>
        <v>254160.66172</v>
      </c>
      <c r="AA44" s="61">
        <f t="shared" si="11"/>
        <v>127232.88828</v>
      </c>
      <c r="AB44" s="61">
        <f t="shared" si="12"/>
        <v>254252.196172</v>
      </c>
      <c r="AC44" s="61">
        <f t="shared" si="13"/>
        <v>30511.484</v>
      </c>
      <c r="AD44" s="39">
        <f t="shared" si="14"/>
        <v>666157.23017200001</v>
      </c>
      <c r="AE44" s="39">
        <f t="shared" si="15"/>
        <v>4242530.3157479996</v>
      </c>
      <c r="AF44" s="39">
        <f t="shared" si="44"/>
        <v>4243600</v>
      </c>
      <c r="AG44" s="39">
        <f t="shared" si="16"/>
        <v>-3734368</v>
      </c>
      <c r="AH44" s="18">
        <v>6</v>
      </c>
      <c r="AI44" s="19">
        <f t="shared" si="37"/>
        <v>25455181.894487999</v>
      </c>
      <c r="AJ44" s="76">
        <f t="shared" si="17"/>
        <v>18306890.399999999</v>
      </c>
      <c r="AK44" s="76">
        <f t="shared" si="18"/>
        <v>3151348.1134559996</v>
      </c>
      <c r="AL44" s="76">
        <f t="shared" si="19"/>
        <v>3996943.3810320003</v>
      </c>
      <c r="AM44" s="76">
        <f t="shared" si="20"/>
        <v>339402.42525983998</v>
      </c>
      <c r="AN44" s="76">
        <f t="shared" si="21"/>
        <v>2036414.5515590401</v>
      </c>
      <c r="AO44" s="76">
        <f t="shared" si="22"/>
        <v>27491596.446047038</v>
      </c>
      <c r="AP44" s="76">
        <f t="shared" si="23"/>
        <v>2749159.6446047039</v>
      </c>
      <c r="AQ44" s="76">
        <f t="shared" si="24"/>
        <v>522340.33247489372</v>
      </c>
      <c r="AR44" s="76">
        <f t="shared" si="25"/>
        <v>28013936.778521933</v>
      </c>
    </row>
    <row r="45" spans="1:44" ht="13.5" customHeight="1" x14ac:dyDescent="0.2">
      <c r="A45" s="1">
        <v>34</v>
      </c>
      <c r="B45" s="16" t="s">
        <v>45</v>
      </c>
      <c r="C45" s="17">
        <v>3182000</v>
      </c>
      <c r="D45" s="19">
        <v>17501000</v>
      </c>
      <c r="E45" s="19">
        <v>0</v>
      </c>
      <c r="F45" s="19">
        <v>17501000</v>
      </c>
      <c r="G45" s="38">
        <v>30</v>
      </c>
      <c r="H45" s="61">
        <f t="shared" si="26"/>
        <v>2287858</v>
      </c>
      <c r="I45" s="61">
        <f t="shared" si="38"/>
        <v>0</v>
      </c>
      <c r="J45" s="39">
        <f t="shared" si="0"/>
        <v>0</v>
      </c>
      <c r="K45" s="39">
        <f t="shared" si="1"/>
        <v>2287858</v>
      </c>
      <c r="L45" s="39">
        <f t="shared" si="2"/>
        <v>2287858</v>
      </c>
      <c r="M45" s="61">
        <f t="shared" si="3"/>
        <v>91514.32</v>
      </c>
      <c r="N45" s="61">
        <f t="shared" si="4"/>
        <v>91514.32</v>
      </c>
      <c r="O45" s="61"/>
      <c r="P45" s="61" t="b">
        <f t="shared" si="39"/>
        <v>0</v>
      </c>
      <c r="Q45" s="39">
        <f t="shared" si="5"/>
        <v>183028.64</v>
      </c>
      <c r="R45" s="39">
        <f t="shared" si="6"/>
        <v>2104829.36</v>
      </c>
      <c r="S45" s="61">
        <f t="shared" si="40"/>
        <v>0</v>
      </c>
      <c r="T45" s="61">
        <f t="shared" si="7"/>
        <v>274542.95999999996</v>
      </c>
      <c r="U45" s="61">
        <f t="shared" si="41"/>
        <v>23885.237519999999</v>
      </c>
      <c r="V45" s="61">
        <f t="shared" si="8"/>
        <v>95403.678599999999</v>
      </c>
      <c r="W45" s="65">
        <f t="shared" si="42"/>
        <v>0</v>
      </c>
      <c r="X45" s="65">
        <f t="shared" si="43"/>
        <v>0</v>
      </c>
      <c r="Y45" s="39">
        <f t="shared" si="9"/>
        <v>393831.87611999997</v>
      </c>
      <c r="Z45" s="61">
        <f t="shared" si="10"/>
        <v>190578.57139999999</v>
      </c>
      <c r="AA45" s="61">
        <f t="shared" si="11"/>
        <v>95403.678599999999</v>
      </c>
      <c r="AB45" s="61">
        <f t="shared" si="12"/>
        <v>190647.20714000001</v>
      </c>
      <c r="AC45" s="61">
        <f t="shared" si="13"/>
        <v>22878.58</v>
      </c>
      <c r="AD45" s="39">
        <f t="shared" si="14"/>
        <v>499508.03714000003</v>
      </c>
      <c r="AE45" s="39">
        <f t="shared" si="15"/>
        <v>3181197.9132600003</v>
      </c>
      <c r="AF45" s="39">
        <f t="shared" si="44"/>
        <v>3182000</v>
      </c>
      <c r="AG45" s="39">
        <f t="shared" si="16"/>
        <v>-2800160</v>
      </c>
      <c r="AH45" s="18">
        <v>6</v>
      </c>
      <c r="AI45" s="19">
        <f t="shared" si="37"/>
        <v>19087187.479560003</v>
      </c>
      <c r="AJ45" s="76">
        <f t="shared" si="17"/>
        <v>13727148</v>
      </c>
      <c r="AK45" s="76">
        <f t="shared" si="18"/>
        <v>2362991.2567199999</v>
      </c>
      <c r="AL45" s="76">
        <f t="shared" si="19"/>
        <v>2997048.2228399999</v>
      </c>
      <c r="AM45" s="76">
        <f t="shared" si="20"/>
        <v>254495.83306080004</v>
      </c>
      <c r="AN45" s="76">
        <f t="shared" si="21"/>
        <v>1526974.9983648004</v>
      </c>
      <c r="AO45" s="76">
        <f t="shared" si="22"/>
        <v>20614162.477924801</v>
      </c>
      <c r="AP45" s="76">
        <f t="shared" si="23"/>
        <v>2061416.2477924803</v>
      </c>
      <c r="AQ45" s="76">
        <f t="shared" si="24"/>
        <v>391669.08708057128</v>
      </c>
      <c r="AR45" s="76">
        <f t="shared" si="25"/>
        <v>21005831.565005373</v>
      </c>
    </row>
    <row r="46" spans="1:44" ht="13.5" customHeight="1" x14ac:dyDescent="0.2">
      <c r="A46" s="1">
        <v>35</v>
      </c>
      <c r="B46" s="16" t="s">
        <v>45</v>
      </c>
      <c r="C46" s="17">
        <v>3182000</v>
      </c>
      <c r="D46" s="19">
        <v>17501000</v>
      </c>
      <c r="E46" s="19">
        <v>0</v>
      </c>
      <c r="F46" s="19">
        <v>17501000</v>
      </c>
      <c r="G46" s="38">
        <v>30</v>
      </c>
      <c r="H46" s="61">
        <f t="shared" si="26"/>
        <v>2287858</v>
      </c>
      <c r="I46" s="61">
        <f t="shared" si="38"/>
        <v>0</v>
      </c>
      <c r="J46" s="39">
        <f t="shared" si="0"/>
        <v>0</v>
      </c>
      <c r="K46" s="39">
        <f t="shared" si="1"/>
        <v>2287858</v>
      </c>
      <c r="L46" s="39">
        <f t="shared" si="2"/>
        <v>2287858</v>
      </c>
      <c r="M46" s="61">
        <f t="shared" si="3"/>
        <v>91514.32</v>
      </c>
      <c r="N46" s="61">
        <f t="shared" si="4"/>
        <v>91514.32</v>
      </c>
      <c r="O46" s="61"/>
      <c r="P46" s="61" t="b">
        <f t="shared" si="39"/>
        <v>0</v>
      </c>
      <c r="Q46" s="39">
        <f t="shared" si="5"/>
        <v>183028.64</v>
      </c>
      <c r="R46" s="39">
        <f t="shared" si="6"/>
        <v>2104829.36</v>
      </c>
      <c r="S46" s="61">
        <f t="shared" si="40"/>
        <v>0</v>
      </c>
      <c r="T46" s="61">
        <f t="shared" si="7"/>
        <v>274542.95999999996</v>
      </c>
      <c r="U46" s="61">
        <f t="shared" si="41"/>
        <v>23885.237519999999</v>
      </c>
      <c r="V46" s="61">
        <f t="shared" si="8"/>
        <v>95403.678599999999</v>
      </c>
      <c r="W46" s="65">
        <f t="shared" si="42"/>
        <v>0</v>
      </c>
      <c r="X46" s="65">
        <f t="shared" si="43"/>
        <v>0</v>
      </c>
      <c r="Y46" s="39">
        <f t="shared" si="9"/>
        <v>393831.87611999997</v>
      </c>
      <c r="Z46" s="61">
        <f t="shared" si="10"/>
        <v>190578.57139999999</v>
      </c>
      <c r="AA46" s="61">
        <f t="shared" si="11"/>
        <v>95403.678599999999</v>
      </c>
      <c r="AB46" s="61">
        <f t="shared" si="12"/>
        <v>190647.20714000001</v>
      </c>
      <c r="AC46" s="61">
        <f t="shared" si="13"/>
        <v>22878.58</v>
      </c>
      <c r="AD46" s="39">
        <f t="shared" si="14"/>
        <v>499508.03714000003</v>
      </c>
      <c r="AE46" s="39">
        <f t="shared" si="15"/>
        <v>3181197.9132600003</v>
      </c>
      <c r="AF46" s="39">
        <f t="shared" si="44"/>
        <v>3182000</v>
      </c>
      <c r="AG46" s="39">
        <f t="shared" si="16"/>
        <v>-2800160</v>
      </c>
      <c r="AH46" s="18">
        <v>6</v>
      </c>
      <c r="AI46" s="19">
        <f t="shared" si="37"/>
        <v>19087187.479560003</v>
      </c>
      <c r="AJ46" s="76">
        <f t="shared" si="17"/>
        <v>13727148</v>
      </c>
      <c r="AK46" s="76">
        <f t="shared" si="18"/>
        <v>2362991.2567199999</v>
      </c>
      <c r="AL46" s="76">
        <f t="shared" si="19"/>
        <v>2997048.2228399999</v>
      </c>
      <c r="AM46" s="76">
        <f t="shared" si="20"/>
        <v>254495.83306080004</v>
      </c>
      <c r="AN46" s="76">
        <f t="shared" si="21"/>
        <v>1526974.9983648004</v>
      </c>
      <c r="AO46" s="76">
        <f t="shared" si="22"/>
        <v>20614162.477924801</v>
      </c>
      <c r="AP46" s="76">
        <f t="shared" si="23"/>
        <v>2061416.2477924803</v>
      </c>
      <c r="AQ46" s="76">
        <f t="shared" si="24"/>
        <v>391669.08708057128</v>
      </c>
      <c r="AR46" s="76">
        <f t="shared" si="25"/>
        <v>21005831.565005373</v>
      </c>
    </row>
    <row r="47" spans="1:44" ht="13.5" customHeight="1" x14ac:dyDescent="0.2">
      <c r="A47" s="1">
        <v>36</v>
      </c>
      <c r="B47" s="16" t="s">
        <v>46</v>
      </c>
      <c r="C47" s="17">
        <v>4243600</v>
      </c>
      <c r="D47" s="19">
        <v>23339800</v>
      </c>
      <c r="E47" s="19">
        <v>0</v>
      </c>
      <c r="F47" s="19">
        <v>23339800</v>
      </c>
      <c r="G47" s="38">
        <v>30</v>
      </c>
      <c r="H47" s="61">
        <f t="shared" si="26"/>
        <v>3051148.4</v>
      </c>
      <c r="I47" s="61">
        <f t="shared" si="38"/>
        <v>0</v>
      </c>
      <c r="J47" s="39">
        <f t="shared" si="0"/>
        <v>0</v>
      </c>
      <c r="K47" s="39">
        <f t="shared" si="1"/>
        <v>3051148.4</v>
      </c>
      <c r="L47" s="39">
        <f t="shared" si="2"/>
        <v>3051148.4</v>
      </c>
      <c r="M47" s="61">
        <f t="shared" si="3"/>
        <v>122045.936</v>
      </c>
      <c r="N47" s="61">
        <f t="shared" si="4"/>
        <v>122045.936</v>
      </c>
      <c r="O47" s="61"/>
      <c r="P47" s="61" t="b">
        <f t="shared" si="39"/>
        <v>0</v>
      </c>
      <c r="Q47" s="39">
        <f t="shared" si="5"/>
        <v>244091.872</v>
      </c>
      <c r="R47" s="39">
        <f t="shared" si="6"/>
        <v>2807056.5279999999</v>
      </c>
      <c r="S47" s="61">
        <f t="shared" si="40"/>
        <v>0</v>
      </c>
      <c r="T47" s="61">
        <f t="shared" si="7"/>
        <v>366137.80799999996</v>
      </c>
      <c r="U47" s="61">
        <f t="shared" si="41"/>
        <v>31853.989295999996</v>
      </c>
      <c r="V47" s="61">
        <f t="shared" si="8"/>
        <v>127232.88828</v>
      </c>
      <c r="W47" s="65">
        <f t="shared" si="42"/>
        <v>0</v>
      </c>
      <c r="X47" s="65">
        <f t="shared" si="43"/>
        <v>0</v>
      </c>
      <c r="Y47" s="39">
        <f t="shared" si="9"/>
        <v>525224.6855759999</v>
      </c>
      <c r="Z47" s="61">
        <f t="shared" si="10"/>
        <v>254160.66172</v>
      </c>
      <c r="AA47" s="61">
        <f t="shared" si="11"/>
        <v>127232.88828</v>
      </c>
      <c r="AB47" s="61">
        <f t="shared" si="12"/>
        <v>254252.196172</v>
      </c>
      <c r="AC47" s="61">
        <f t="shared" si="13"/>
        <v>30511.484</v>
      </c>
      <c r="AD47" s="39">
        <f t="shared" si="14"/>
        <v>666157.23017200001</v>
      </c>
      <c r="AE47" s="39">
        <f t="shared" si="15"/>
        <v>4242530.3157479996</v>
      </c>
      <c r="AF47" s="39">
        <f t="shared" si="44"/>
        <v>4243600</v>
      </c>
      <c r="AG47" s="39">
        <f t="shared" si="16"/>
        <v>-3734368</v>
      </c>
      <c r="AH47" s="18">
        <v>6</v>
      </c>
      <c r="AI47" s="19">
        <f t="shared" si="37"/>
        <v>25455181.894487999</v>
      </c>
      <c r="AJ47" s="76">
        <f t="shared" si="17"/>
        <v>18306890.399999999</v>
      </c>
      <c r="AK47" s="76">
        <f t="shared" si="18"/>
        <v>3151348.1134559996</v>
      </c>
      <c r="AL47" s="76">
        <f t="shared" si="19"/>
        <v>3996943.3810320003</v>
      </c>
      <c r="AM47" s="76">
        <f t="shared" si="20"/>
        <v>339402.42525983998</v>
      </c>
      <c r="AN47" s="76">
        <f t="shared" si="21"/>
        <v>2036414.5515590401</v>
      </c>
      <c r="AO47" s="76">
        <f t="shared" si="22"/>
        <v>27491596.446047038</v>
      </c>
      <c r="AP47" s="76">
        <f t="shared" si="23"/>
        <v>2749159.6446047039</v>
      </c>
      <c r="AQ47" s="76">
        <f t="shared" si="24"/>
        <v>522340.33247489372</v>
      </c>
      <c r="AR47" s="76">
        <f t="shared" si="25"/>
        <v>28013936.778521933</v>
      </c>
    </row>
    <row r="48" spans="1:44" ht="13.5" customHeight="1" x14ac:dyDescent="0.2">
      <c r="A48" s="1">
        <v>37</v>
      </c>
      <c r="B48" s="16" t="s">
        <v>47</v>
      </c>
      <c r="C48" s="17">
        <v>4243600</v>
      </c>
      <c r="D48" s="19">
        <v>23339800</v>
      </c>
      <c r="E48" s="19">
        <v>0</v>
      </c>
      <c r="F48" s="19">
        <v>23339800</v>
      </c>
      <c r="G48" s="38">
        <v>30</v>
      </c>
      <c r="H48" s="61">
        <f t="shared" si="26"/>
        <v>3051148.4</v>
      </c>
      <c r="I48" s="61">
        <f t="shared" si="38"/>
        <v>0</v>
      </c>
      <c r="J48" s="39">
        <f t="shared" si="0"/>
        <v>0</v>
      </c>
      <c r="K48" s="39">
        <f t="shared" si="1"/>
        <v>3051148.4</v>
      </c>
      <c r="L48" s="39">
        <f t="shared" si="2"/>
        <v>3051148.4</v>
      </c>
      <c r="M48" s="61">
        <f t="shared" si="3"/>
        <v>122045.936</v>
      </c>
      <c r="N48" s="61">
        <f t="shared" si="4"/>
        <v>122045.936</v>
      </c>
      <c r="O48" s="61"/>
      <c r="P48" s="61" t="b">
        <f t="shared" si="39"/>
        <v>0</v>
      </c>
      <c r="Q48" s="39">
        <f t="shared" si="5"/>
        <v>244091.872</v>
      </c>
      <c r="R48" s="39">
        <f t="shared" si="6"/>
        <v>2807056.5279999999</v>
      </c>
      <c r="S48" s="61">
        <f t="shared" si="40"/>
        <v>0</v>
      </c>
      <c r="T48" s="61">
        <f t="shared" si="7"/>
        <v>366137.80799999996</v>
      </c>
      <c r="U48" s="61">
        <f t="shared" si="41"/>
        <v>31853.989295999996</v>
      </c>
      <c r="V48" s="61">
        <f t="shared" si="8"/>
        <v>127232.88828</v>
      </c>
      <c r="W48" s="65">
        <f t="shared" si="42"/>
        <v>0</v>
      </c>
      <c r="X48" s="65">
        <f t="shared" si="43"/>
        <v>0</v>
      </c>
      <c r="Y48" s="39">
        <f t="shared" si="9"/>
        <v>525224.6855759999</v>
      </c>
      <c r="Z48" s="61">
        <f t="shared" si="10"/>
        <v>254160.66172</v>
      </c>
      <c r="AA48" s="61">
        <f t="shared" si="11"/>
        <v>127232.88828</v>
      </c>
      <c r="AB48" s="61">
        <f t="shared" si="12"/>
        <v>254252.196172</v>
      </c>
      <c r="AC48" s="61">
        <f t="shared" si="13"/>
        <v>30511.484</v>
      </c>
      <c r="AD48" s="39">
        <f t="shared" si="14"/>
        <v>666157.23017200001</v>
      </c>
      <c r="AE48" s="39">
        <f t="shared" si="15"/>
        <v>4242530.3157479996</v>
      </c>
      <c r="AF48" s="39">
        <f t="shared" si="44"/>
        <v>4243600</v>
      </c>
      <c r="AG48" s="39">
        <f t="shared" si="16"/>
        <v>-3734368</v>
      </c>
      <c r="AH48" s="18">
        <v>6</v>
      </c>
      <c r="AI48" s="19">
        <f t="shared" si="37"/>
        <v>25455181.894487999</v>
      </c>
      <c r="AJ48" s="76">
        <f t="shared" si="17"/>
        <v>18306890.399999999</v>
      </c>
      <c r="AK48" s="76">
        <f t="shared" si="18"/>
        <v>3151348.1134559996</v>
      </c>
      <c r="AL48" s="76">
        <f t="shared" si="19"/>
        <v>3996943.3810320003</v>
      </c>
      <c r="AM48" s="76">
        <f t="shared" si="20"/>
        <v>339402.42525983998</v>
      </c>
      <c r="AN48" s="76">
        <f t="shared" si="21"/>
        <v>2036414.5515590401</v>
      </c>
      <c r="AO48" s="76">
        <f t="shared" si="22"/>
        <v>27491596.446047038</v>
      </c>
      <c r="AP48" s="76">
        <f t="shared" si="23"/>
        <v>2749159.6446047039</v>
      </c>
      <c r="AQ48" s="76">
        <f t="shared" si="24"/>
        <v>522340.33247489372</v>
      </c>
      <c r="AR48" s="76">
        <f t="shared" si="25"/>
        <v>28013936.778521933</v>
      </c>
    </row>
    <row r="49" spans="1:44" ht="13.5" customHeight="1" x14ac:dyDescent="0.2">
      <c r="A49" s="1">
        <v>38</v>
      </c>
      <c r="B49" s="16" t="s">
        <v>48</v>
      </c>
      <c r="C49" s="17">
        <v>4120000</v>
      </c>
      <c r="D49" s="19">
        <v>41200000</v>
      </c>
      <c r="E49" s="19">
        <v>0</v>
      </c>
      <c r="F49" s="19">
        <v>0</v>
      </c>
      <c r="G49" s="38">
        <v>30</v>
      </c>
      <c r="H49" s="61">
        <f t="shared" si="26"/>
        <v>2962280</v>
      </c>
      <c r="I49" s="61">
        <f t="shared" si="38"/>
        <v>0</v>
      </c>
      <c r="J49" s="39">
        <f t="shared" si="0"/>
        <v>0</v>
      </c>
      <c r="K49" s="39">
        <f t="shared" si="1"/>
        <v>2962280</v>
      </c>
      <c r="L49" s="39">
        <f t="shared" si="2"/>
        <v>2962280</v>
      </c>
      <c r="M49" s="61">
        <f t="shared" si="3"/>
        <v>118491.2</v>
      </c>
      <c r="N49" s="61">
        <f t="shared" si="4"/>
        <v>118491.2</v>
      </c>
      <c r="O49" s="61"/>
      <c r="P49" s="61" t="b">
        <f t="shared" si="39"/>
        <v>0</v>
      </c>
      <c r="Q49" s="39">
        <f t="shared" si="5"/>
        <v>236982.39999999999</v>
      </c>
      <c r="R49" s="39">
        <f t="shared" si="6"/>
        <v>2725297.6</v>
      </c>
      <c r="S49" s="61">
        <f t="shared" si="40"/>
        <v>0</v>
      </c>
      <c r="T49" s="61">
        <f t="shared" si="7"/>
        <v>355473.6</v>
      </c>
      <c r="U49" s="61">
        <f t="shared" si="41"/>
        <v>30926.2032</v>
      </c>
      <c r="V49" s="61">
        <f t="shared" si="8"/>
        <v>123527.076</v>
      </c>
      <c r="W49" s="65">
        <f t="shared" si="42"/>
        <v>0</v>
      </c>
      <c r="X49" s="65">
        <f t="shared" si="43"/>
        <v>0</v>
      </c>
      <c r="Y49" s="39">
        <f t="shared" si="9"/>
        <v>509926.87919999997</v>
      </c>
      <c r="Z49" s="61">
        <f t="shared" si="10"/>
        <v>246757.924</v>
      </c>
      <c r="AA49" s="61">
        <f t="shared" si="11"/>
        <v>123527.076</v>
      </c>
      <c r="AB49" s="61">
        <f t="shared" si="12"/>
        <v>246846.79240000001</v>
      </c>
      <c r="AC49" s="61">
        <f t="shared" si="13"/>
        <v>29622.799999999999</v>
      </c>
      <c r="AD49" s="39">
        <f t="shared" si="14"/>
        <v>646754.59240000008</v>
      </c>
      <c r="AE49" s="39">
        <f t="shared" si="15"/>
        <v>4118961.4715999998</v>
      </c>
      <c r="AF49" s="39">
        <f t="shared" si="44"/>
        <v>4120000</v>
      </c>
      <c r="AG49" s="39">
        <f t="shared" si="16"/>
        <v>-3625600</v>
      </c>
      <c r="AH49" s="18">
        <v>6</v>
      </c>
      <c r="AI49" s="19">
        <f t="shared" si="37"/>
        <v>24713768.829599999</v>
      </c>
      <c r="AJ49" s="76">
        <f t="shared" si="17"/>
        <v>17773680</v>
      </c>
      <c r="AK49" s="76">
        <f t="shared" si="18"/>
        <v>3059561.2752</v>
      </c>
      <c r="AL49" s="76">
        <f t="shared" si="19"/>
        <v>3880527.5544000007</v>
      </c>
      <c r="AM49" s="76">
        <f t="shared" si="20"/>
        <v>329516.91772799997</v>
      </c>
      <c r="AN49" s="76">
        <f t="shared" si="21"/>
        <v>1977101.5063680001</v>
      </c>
      <c r="AO49" s="76">
        <f t="shared" si="22"/>
        <v>26690870.335967999</v>
      </c>
      <c r="AP49" s="76">
        <f t="shared" si="23"/>
        <v>2669087.0335968002</v>
      </c>
      <c r="AQ49" s="76">
        <f t="shared" si="24"/>
        <v>507126.53638339206</v>
      </c>
      <c r="AR49" s="76">
        <f t="shared" si="25"/>
        <v>27197996.872351389</v>
      </c>
    </row>
    <row r="50" spans="1:44" ht="13.5" customHeight="1" x14ac:dyDescent="0.2">
      <c r="B50" s="20" t="s">
        <v>49</v>
      </c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69"/>
      <c r="AI50" s="10"/>
      <c r="AJ50" s="76"/>
      <c r="AK50" s="76"/>
      <c r="AL50" s="76"/>
      <c r="AM50" s="76"/>
      <c r="AN50" s="76"/>
      <c r="AO50" s="76"/>
      <c r="AP50" s="76"/>
      <c r="AQ50" s="76"/>
      <c r="AR50" s="76"/>
    </row>
    <row r="51" spans="1:44" ht="13.5" customHeight="1" x14ac:dyDescent="0.2">
      <c r="B51" s="12" t="s">
        <v>50</v>
      </c>
      <c r="C51" s="13"/>
      <c r="D51" s="25"/>
      <c r="E51" s="26"/>
      <c r="F51" s="25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70"/>
      <c r="AI51" s="24"/>
      <c r="AJ51" s="76"/>
      <c r="AK51" s="76"/>
      <c r="AL51" s="76"/>
      <c r="AM51" s="76"/>
      <c r="AN51" s="76"/>
      <c r="AO51" s="76"/>
      <c r="AP51" s="76"/>
      <c r="AQ51" s="76"/>
      <c r="AR51" s="76"/>
    </row>
    <row r="52" spans="1:44" ht="13.5" customHeight="1" x14ac:dyDescent="0.2">
      <c r="A52" s="1">
        <v>39</v>
      </c>
      <c r="B52" s="16" t="s">
        <v>51</v>
      </c>
      <c r="C52" s="19">
        <v>4637096</v>
      </c>
      <c r="D52" s="19">
        <v>33155236</v>
      </c>
      <c r="E52" s="19">
        <v>0</v>
      </c>
      <c r="F52" s="19">
        <v>17852820</v>
      </c>
      <c r="G52" s="38">
        <v>30</v>
      </c>
      <c r="H52" s="61">
        <f t="shared" si="26"/>
        <v>3334072.0239999997</v>
      </c>
      <c r="I52" s="61">
        <f t="shared" ref="I52:I63" si="45">IF(H52&lt;2000000,117172,0)</f>
        <v>0</v>
      </c>
      <c r="J52" s="39">
        <f t="shared" si="0"/>
        <v>0</v>
      </c>
      <c r="K52" s="39">
        <f t="shared" si="1"/>
        <v>3334072.0239999997</v>
      </c>
      <c r="L52" s="39">
        <f t="shared" si="2"/>
        <v>3334072.0239999997</v>
      </c>
      <c r="M52" s="61">
        <f t="shared" si="3"/>
        <v>133362.88095999998</v>
      </c>
      <c r="N52" s="61">
        <f t="shared" si="4"/>
        <v>133362.88095999998</v>
      </c>
      <c r="O52" s="61"/>
      <c r="P52" s="61" t="b">
        <f t="shared" ref="P52:P63" si="46">IF(AND(H52&gt;=($C$246*4),H52&lt;($C$246*16)),H52*$AI$234,IF(AND(H52&gt;=($C$246*16),H52&lt;=($C$246*17)),H52*$AI$235,IF(AND(H52&gt;($C$246*17),H52&lt;=
($C$246*18)),H52*$AI$236,IF(AND(H52&gt;($C$246*18),H52&gt;=($C$246*19)),H52*$AI$237,IF(AND(H52&gt;($C$246*19),H52&lt;=($C$246*20)),H52*$AI$238,IF((H52&gt;($C$246*20)),H52*$AI$239))))))</f>
        <v>0</v>
      </c>
      <c r="Q52" s="39">
        <f t="shared" si="5"/>
        <v>266725.76191999996</v>
      </c>
      <c r="R52" s="39">
        <f t="shared" si="6"/>
        <v>3067346.2620799998</v>
      </c>
      <c r="S52" s="61">
        <f t="shared" ref="S52:S63" si="47">+IF(L52&gt;($C$246*10),L52*8.5%,0)</f>
        <v>0</v>
      </c>
      <c r="T52" s="61">
        <f t="shared" si="7"/>
        <v>400088.64287999994</v>
      </c>
      <c r="U52" s="61">
        <f t="shared" ref="U52:U63" si="48">+K52*$C$253</f>
        <v>34807.711930559999</v>
      </c>
      <c r="V52" s="61">
        <f t="shared" si="8"/>
        <v>139030.80340079998</v>
      </c>
      <c r="W52" s="65">
        <f t="shared" ref="W52:W63" si="49">+IF(H52&lt;$C$249,0,H52*3%)</f>
        <v>0</v>
      </c>
      <c r="X52" s="65">
        <f t="shared" ref="X52:X63" si="50">+IF(K52&lt;$C$249,0,K52*2%)</f>
        <v>0</v>
      </c>
      <c r="Y52" s="39">
        <f t="shared" si="9"/>
        <v>573927.15821135999</v>
      </c>
      <c r="Z52" s="61">
        <f t="shared" si="10"/>
        <v>277728.19959919999</v>
      </c>
      <c r="AA52" s="61">
        <f t="shared" si="11"/>
        <v>139030.80340079998</v>
      </c>
      <c r="AB52" s="61">
        <f t="shared" si="12"/>
        <v>277828.22175992001</v>
      </c>
      <c r="AC52" s="61">
        <f t="shared" si="13"/>
        <v>33340.720239999995</v>
      </c>
      <c r="AD52" s="39">
        <f t="shared" si="14"/>
        <v>727927.94499991997</v>
      </c>
      <c r="AE52" s="39">
        <f t="shared" si="15"/>
        <v>4635927.1272112792</v>
      </c>
      <c r="AF52" s="39">
        <f t="shared" ref="AF52:AF63" si="51">+C52</f>
        <v>4637096</v>
      </c>
      <c r="AG52" s="39">
        <f t="shared" si="16"/>
        <v>-4080644.48</v>
      </c>
      <c r="AH52" s="71">
        <v>6</v>
      </c>
      <c r="AI52" s="19">
        <f t="shared" ref="AI52:AI63" si="52">+AE52*AH52</f>
        <v>27815562.763267674</v>
      </c>
      <c r="AJ52" s="76">
        <f t="shared" si="17"/>
        <v>20004432.143999998</v>
      </c>
      <c r="AK52" s="76">
        <f t="shared" si="18"/>
        <v>3443562.9492681599</v>
      </c>
      <c r="AL52" s="76">
        <f t="shared" si="19"/>
        <v>4367567.6699995194</v>
      </c>
      <c r="AM52" s="76">
        <f t="shared" si="20"/>
        <v>370874.17017690232</v>
      </c>
      <c r="AN52" s="76">
        <f t="shared" si="21"/>
        <v>2225245.0210614139</v>
      </c>
      <c r="AO52" s="76">
        <f t="shared" si="22"/>
        <v>30040807.784329087</v>
      </c>
      <c r="AP52" s="76">
        <f t="shared" si="23"/>
        <v>3004080.7784329089</v>
      </c>
      <c r="AQ52" s="76">
        <f t="shared" si="24"/>
        <v>570775.34790225269</v>
      </c>
      <c r="AR52" s="76">
        <f t="shared" si="25"/>
        <v>30611583.13223134</v>
      </c>
    </row>
    <row r="53" spans="1:44" ht="13.5" customHeight="1" x14ac:dyDescent="0.2">
      <c r="A53" s="1">
        <v>40</v>
      </c>
      <c r="B53" s="16" t="s">
        <v>52</v>
      </c>
      <c r="C53" s="19">
        <v>2643748</v>
      </c>
      <c r="D53" s="19">
        <v>18902798</v>
      </c>
      <c r="E53" s="19">
        <v>0</v>
      </c>
      <c r="F53" s="19">
        <v>10178430</v>
      </c>
      <c r="G53" s="38">
        <v>30</v>
      </c>
      <c r="H53" s="61">
        <f t="shared" si="26"/>
        <v>1900854.8119999999</v>
      </c>
      <c r="I53" s="61">
        <f t="shared" si="45"/>
        <v>117172</v>
      </c>
      <c r="J53" s="39">
        <f t="shared" si="0"/>
        <v>117172</v>
      </c>
      <c r="K53" s="39">
        <f t="shared" si="1"/>
        <v>1900854.8119999999</v>
      </c>
      <c r="L53" s="39">
        <f t="shared" si="2"/>
        <v>2018026.8119999999</v>
      </c>
      <c r="M53" s="61">
        <f t="shared" si="3"/>
        <v>76034.192479999998</v>
      </c>
      <c r="N53" s="61">
        <f t="shared" si="4"/>
        <v>76034.192479999998</v>
      </c>
      <c r="O53" s="61"/>
      <c r="P53" s="61" t="b">
        <f t="shared" si="46"/>
        <v>0</v>
      </c>
      <c r="Q53" s="39">
        <f t="shared" si="5"/>
        <v>152068.38496</v>
      </c>
      <c r="R53" s="39">
        <f t="shared" si="6"/>
        <v>1865958.42704</v>
      </c>
      <c r="S53" s="61">
        <f t="shared" si="47"/>
        <v>0</v>
      </c>
      <c r="T53" s="61">
        <f t="shared" si="7"/>
        <v>228102.57743999999</v>
      </c>
      <c r="U53" s="61">
        <f t="shared" si="48"/>
        <v>19844.92423728</v>
      </c>
      <c r="V53" s="61">
        <f t="shared" si="8"/>
        <v>79265.645660399998</v>
      </c>
      <c r="W53" s="65">
        <f t="shared" si="49"/>
        <v>0</v>
      </c>
      <c r="X53" s="65">
        <f t="shared" si="50"/>
        <v>0</v>
      </c>
      <c r="Y53" s="39">
        <f t="shared" si="9"/>
        <v>327213.14733767998</v>
      </c>
      <c r="Z53" s="61">
        <f t="shared" si="10"/>
        <v>168101.6334396</v>
      </c>
      <c r="AA53" s="61">
        <f t="shared" si="11"/>
        <v>79265.645660399998</v>
      </c>
      <c r="AB53" s="61">
        <f t="shared" si="12"/>
        <v>168162.17424396001</v>
      </c>
      <c r="AC53" s="61">
        <f t="shared" si="13"/>
        <v>20180.268120000001</v>
      </c>
      <c r="AD53" s="39">
        <f t="shared" si="14"/>
        <v>435709.72146396001</v>
      </c>
      <c r="AE53" s="39">
        <f t="shared" si="15"/>
        <v>2780949.6808016403</v>
      </c>
      <c r="AF53" s="39">
        <f t="shared" si="51"/>
        <v>2643748</v>
      </c>
      <c r="AG53" s="39">
        <f t="shared" si="16"/>
        <v>-2326498.2400000002</v>
      </c>
      <c r="AH53" s="71">
        <v>6</v>
      </c>
      <c r="AI53" s="19">
        <f t="shared" si="52"/>
        <v>16685698.084809842</v>
      </c>
      <c r="AJ53" s="76">
        <f t="shared" si="17"/>
        <v>12108160.872</v>
      </c>
      <c r="AK53" s="76">
        <f t="shared" si="18"/>
        <v>1963278.8840260799</v>
      </c>
      <c r="AL53" s="76">
        <f t="shared" si="19"/>
        <v>2614258.3287837598</v>
      </c>
      <c r="AM53" s="76">
        <f t="shared" si="20"/>
        <v>222475.97446413123</v>
      </c>
      <c r="AN53" s="76">
        <f t="shared" si="21"/>
        <v>1334855.8467847873</v>
      </c>
      <c r="AO53" s="76">
        <f t="shared" si="22"/>
        <v>18020553.931594629</v>
      </c>
      <c r="AP53" s="76">
        <f t="shared" si="23"/>
        <v>1802055.3931594631</v>
      </c>
      <c r="AQ53" s="76">
        <f t="shared" si="24"/>
        <v>342390.52470029797</v>
      </c>
      <c r="AR53" s="76">
        <f t="shared" si="25"/>
        <v>18362944.456294928</v>
      </c>
    </row>
    <row r="54" spans="1:44" ht="13.5" customHeight="1" x14ac:dyDescent="0.2">
      <c r="A54" s="1">
        <v>41</v>
      </c>
      <c r="B54" s="16" t="s">
        <v>53</v>
      </c>
      <c r="C54" s="19">
        <v>2643748</v>
      </c>
      <c r="D54" s="19">
        <v>18902798</v>
      </c>
      <c r="E54" s="19">
        <v>0</v>
      </c>
      <c r="F54" s="19">
        <v>10178430</v>
      </c>
      <c r="G54" s="38">
        <v>30</v>
      </c>
      <c r="H54" s="61">
        <f t="shared" si="26"/>
        <v>1900854.8119999999</v>
      </c>
      <c r="I54" s="61">
        <f t="shared" si="45"/>
        <v>117172</v>
      </c>
      <c r="J54" s="39">
        <f t="shared" si="0"/>
        <v>117172</v>
      </c>
      <c r="K54" s="39">
        <f t="shared" si="1"/>
        <v>1900854.8119999999</v>
      </c>
      <c r="L54" s="39">
        <f t="shared" si="2"/>
        <v>2018026.8119999999</v>
      </c>
      <c r="M54" s="61">
        <f t="shared" si="3"/>
        <v>76034.192479999998</v>
      </c>
      <c r="N54" s="61">
        <f t="shared" si="4"/>
        <v>76034.192479999998</v>
      </c>
      <c r="O54" s="61"/>
      <c r="P54" s="61" t="b">
        <f t="shared" si="46"/>
        <v>0</v>
      </c>
      <c r="Q54" s="39">
        <f t="shared" si="5"/>
        <v>152068.38496</v>
      </c>
      <c r="R54" s="39">
        <f t="shared" si="6"/>
        <v>1865958.42704</v>
      </c>
      <c r="S54" s="61">
        <f t="shared" si="47"/>
        <v>0</v>
      </c>
      <c r="T54" s="61">
        <f t="shared" si="7"/>
        <v>228102.57743999999</v>
      </c>
      <c r="U54" s="61">
        <f t="shared" si="48"/>
        <v>19844.92423728</v>
      </c>
      <c r="V54" s="61">
        <f t="shared" si="8"/>
        <v>79265.645660399998</v>
      </c>
      <c r="W54" s="65">
        <f t="shared" si="49"/>
        <v>0</v>
      </c>
      <c r="X54" s="65">
        <f t="shared" si="50"/>
        <v>0</v>
      </c>
      <c r="Y54" s="39">
        <f t="shared" si="9"/>
        <v>327213.14733767998</v>
      </c>
      <c r="Z54" s="61">
        <f t="shared" si="10"/>
        <v>168101.6334396</v>
      </c>
      <c r="AA54" s="61">
        <f t="shared" si="11"/>
        <v>79265.645660399998</v>
      </c>
      <c r="AB54" s="61">
        <f t="shared" si="12"/>
        <v>168162.17424396001</v>
      </c>
      <c r="AC54" s="61">
        <f t="shared" si="13"/>
        <v>20180.268120000001</v>
      </c>
      <c r="AD54" s="39">
        <f t="shared" si="14"/>
        <v>435709.72146396001</v>
      </c>
      <c r="AE54" s="39">
        <f t="shared" si="15"/>
        <v>2780949.6808016403</v>
      </c>
      <c r="AF54" s="39">
        <f t="shared" si="51"/>
        <v>2643748</v>
      </c>
      <c r="AG54" s="39">
        <f t="shared" si="16"/>
        <v>-2326498.2400000002</v>
      </c>
      <c r="AH54" s="71">
        <v>6</v>
      </c>
      <c r="AI54" s="19">
        <f t="shared" si="52"/>
        <v>16685698.084809842</v>
      </c>
      <c r="AJ54" s="76">
        <f t="shared" si="17"/>
        <v>12108160.872</v>
      </c>
      <c r="AK54" s="76">
        <f t="shared" si="18"/>
        <v>1963278.8840260799</v>
      </c>
      <c r="AL54" s="76">
        <f t="shared" si="19"/>
        <v>2614258.3287837598</v>
      </c>
      <c r="AM54" s="76">
        <f t="shared" si="20"/>
        <v>222475.97446413123</v>
      </c>
      <c r="AN54" s="76">
        <f t="shared" si="21"/>
        <v>1334855.8467847873</v>
      </c>
      <c r="AO54" s="76">
        <f t="shared" si="22"/>
        <v>18020553.931594629</v>
      </c>
      <c r="AP54" s="76">
        <f t="shared" si="23"/>
        <v>1802055.3931594631</v>
      </c>
      <c r="AQ54" s="76">
        <f t="shared" si="24"/>
        <v>342390.52470029797</v>
      </c>
      <c r="AR54" s="76">
        <f t="shared" si="25"/>
        <v>18362944.456294928</v>
      </c>
    </row>
    <row r="55" spans="1:44" ht="13.5" customHeight="1" x14ac:dyDescent="0.2">
      <c r="A55" s="1">
        <v>42</v>
      </c>
      <c r="B55" s="16" t="s">
        <v>54</v>
      </c>
      <c r="C55" s="19">
        <v>3004259</v>
      </c>
      <c r="D55" s="19">
        <v>21480452</v>
      </c>
      <c r="E55" s="19">
        <v>0</v>
      </c>
      <c r="F55" s="19">
        <v>11566397</v>
      </c>
      <c r="G55" s="38">
        <v>30</v>
      </c>
      <c r="H55" s="61">
        <f t="shared" si="26"/>
        <v>2160062.2209999999</v>
      </c>
      <c r="I55" s="61">
        <f t="shared" si="45"/>
        <v>0</v>
      </c>
      <c r="J55" s="39">
        <f t="shared" si="0"/>
        <v>0</v>
      </c>
      <c r="K55" s="39">
        <f t="shared" si="1"/>
        <v>2160062.2209999999</v>
      </c>
      <c r="L55" s="39">
        <f t="shared" si="2"/>
        <v>2160062.2209999999</v>
      </c>
      <c r="M55" s="61">
        <f t="shared" si="3"/>
        <v>86402.488839999991</v>
      </c>
      <c r="N55" s="61">
        <f t="shared" si="4"/>
        <v>86402.488839999991</v>
      </c>
      <c r="O55" s="61"/>
      <c r="P55" s="61" t="b">
        <f t="shared" si="46"/>
        <v>0</v>
      </c>
      <c r="Q55" s="39">
        <f t="shared" si="5"/>
        <v>172804.97767999998</v>
      </c>
      <c r="R55" s="39">
        <f t="shared" si="6"/>
        <v>1987257.2433199999</v>
      </c>
      <c r="S55" s="61">
        <f t="shared" si="47"/>
        <v>0</v>
      </c>
      <c r="T55" s="61">
        <f t="shared" si="7"/>
        <v>259207.46651999999</v>
      </c>
      <c r="U55" s="61">
        <f t="shared" si="48"/>
        <v>22551.049587239999</v>
      </c>
      <c r="V55" s="61">
        <f t="shared" si="8"/>
        <v>90074.5946157</v>
      </c>
      <c r="W55" s="65">
        <f t="shared" si="49"/>
        <v>0</v>
      </c>
      <c r="X55" s="65">
        <f t="shared" si="50"/>
        <v>0</v>
      </c>
      <c r="Y55" s="39">
        <f t="shared" si="9"/>
        <v>371833.11072294001</v>
      </c>
      <c r="Z55" s="61">
        <f t="shared" si="10"/>
        <v>179933.1830093</v>
      </c>
      <c r="AA55" s="61">
        <f t="shared" si="11"/>
        <v>90074.5946157</v>
      </c>
      <c r="AB55" s="61">
        <f t="shared" si="12"/>
        <v>179997.98487593001</v>
      </c>
      <c r="AC55" s="61">
        <f t="shared" si="13"/>
        <v>21600.622209999998</v>
      </c>
      <c r="AD55" s="39">
        <f t="shared" si="14"/>
        <v>471606.38471093</v>
      </c>
      <c r="AE55" s="39">
        <f t="shared" si="15"/>
        <v>3003501.7164338697</v>
      </c>
      <c r="AF55" s="39">
        <f t="shared" si="51"/>
        <v>3004259</v>
      </c>
      <c r="AG55" s="39">
        <f t="shared" si="16"/>
        <v>-2643747.92</v>
      </c>
      <c r="AH55" s="71">
        <v>6</v>
      </c>
      <c r="AI55" s="19">
        <f t="shared" si="52"/>
        <v>18021010.298603218</v>
      </c>
      <c r="AJ55" s="76">
        <f t="shared" si="17"/>
        <v>12960373.325999999</v>
      </c>
      <c r="AK55" s="76">
        <f t="shared" si="18"/>
        <v>2230998.6643376402</v>
      </c>
      <c r="AL55" s="76">
        <f t="shared" si="19"/>
        <v>2829638.3082655799</v>
      </c>
      <c r="AM55" s="76">
        <f t="shared" si="20"/>
        <v>240280.13731470957</v>
      </c>
      <c r="AN55" s="76">
        <f t="shared" si="21"/>
        <v>1441680.8238882574</v>
      </c>
      <c r="AO55" s="76">
        <f t="shared" si="22"/>
        <v>19462691.122491475</v>
      </c>
      <c r="AP55" s="76">
        <f t="shared" si="23"/>
        <v>1946269.1122491476</v>
      </c>
      <c r="AQ55" s="76">
        <f t="shared" si="24"/>
        <v>369791.13132733805</v>
      </c>
      <c r="AR55" s="76">
        <f t="shared" si="25"/>
        <v>19832482.253818814</v>
      </c>
    </row>
    <row r="56" spans="1:44" ht="13.5" customHeight="1" x14ac:dyDescent="0.2">
      <c r="A56" s="1">
        <v>43</v>
      </c>
      <c r="B56" s="16" t="s">
        <v>55</v>
      </c>
      <c r="C56" s="19">
        <v>3477822</v>
      </c>
      <c r="D56" s="19">
        <v>24866427</v>
      </c>
      <c r="E56" s="19">
        <v>0</v>
      </c>
      <c r="F56" s="19">
        <v>13389615</v>
      </c>
      <c r="G56" s="38">
        <v>30</v>
      </c>
      <c r="H56" s="61">
        <f t="shared" si="26"/>
        <v>2500554.0179999997</v>
      </c>
      <c r="I56" s="61">
        <f t="shared" si="45"/>
        <v>0</v>
      </c>
      <c r="J56" s="39">
        <f t="shared" si="0"/>
        <v>0</v>
      </c>
      <c r="K56" s="39">
        <f t="shared" si="1"/>
        <v>2500554.0179999997</v>
      </c>
      <c r="L56" s="39">
        <f t="shared" si="2"/>
        <v>2500554.0179999997</v>
      </c>
      <c r="M56" s="61">
        <f t="shared" si="3"/>
        <v>100022.16071999999</v>
      </c>
      <c r="N56" s="61">
        <f t="shared" si="4"/>
        <v>100022.16071999999</v>
      </c>
      <c r="O56" s="61"/>
      <c r="P56" s="61" t="b">
        <f t="shared" si="46"/>
        <v>0</v>
      </c>
      <c r="Q56" s="39">
        <f t="shared" si="5"/>
        <v>200044.32143999997</v>
      </c>
      <c r="R56" s="39">
        <f t="shared" si="6"/>
        <v>2300509.6965599996</v>
      </c>
      <c r="S56" s="61">
        <f t="shared" si="47"/>
        <v>0</v>
      </c>
      <c r="T56" s="61">
        <f t="shared" si="7"/>
        <v>300066.48215999996</v>
      </c>
      <c r="U56" s="61">
        <f t="shared" si="48"/>
        <v>26105.783947919997</v>
      </c>
      <c r="V56" s="61">
        <f t="shared" si="8"/>
        <v>104273.10255059999</v>
      </c>
      <c r="W56" s="65">
        <f t="shared" si="49"/>
        <v>0</v>
      </c>
      <c r="X56" s="65">
        <f t="shared" si="50"/>
        <v>0</v>
      </c>
      <c r="Y56" s="39">
        <f t="shared" si="9"/>
        <v>430445.36865851993</v>
      </c>
      <c r="Z56" s="61">
        <f t="shared" si="10"/>
        <v>208296.14969939998</v>
      </c>
      <c r="AA56" s="61">
        <f t="shared" si="11"/>
        <v>104273.10255059999</v>
      </c>
      <c r="AB56" s="61">
        <f t="shared" si="12"/>
        <v>208371.16631993998</v>
      </c>
      <c r="AC56" s="61">
        <f t="shared" si="13"/>
        <v>25005.540179999996</v>
      </c>
      <c r="AD56" s="39">
        <f t="shared" si="14"/>
        <v>545945.95874993992</v>
      </c>
      <c r="AE56" s="39">
        <f t="shared" si="15"/>
        <v>3476945.3454084597</v>
      </c>
      <c r="AF56" s="39">
        <f t="shared" si="51"/>
        <v>3477822</v>
      </c>
      <c r="AG56" s="39">
        <f t="shared" si="16"/>
        <v>-3060483.36</v>
      </c>
      <c r="AH56" s="71">
        <v>6</v>
      </c>
      <c r="AI56" s="19">
        <f t="shared" si="52"/>
        <v>20861672.072450757</v>
      </c>
      <c r="AJ56" s="76">
        <f t="shared" si="17"/>
        <v>15003324.107999999</v>
      </c>
      <c r="AK56" s="76">
        <f t="shared" si="18"/>
        <v>2582672.2119511198</v>
      </c>
      <c r="AL56" s="76">
        <f t="shared" si="19"/>
        <v>3275675.7524996395</v>
      </c>
      <c r="AM56" s="76">
        <f t="shared" si="20"/>
        <v>278155.6276326768</v>
      </c>
      <c r="AN56" s="76">
        <f t="shared" si="21"/>
        <v>1668933.7657960607</v>
      </c>
      <c r="AO56" s="76">
        <f t="shared" si="22"/>
        <v>22530605.838246819</v>
      </c>
      <c r="AP56" s="76">
        <f t="shared" si="23"/>
        <v>2253060.583824682</v>
      </c>
      <c r="AQ56" s="76">
        <f t="shared" si="24"/>
        <v>428081.5109266896</v>
      </c>
      <c r="AR56" s="76">
        <f t="shared" si="25"/>
        <v>22958687.349173509</v>
      </c>
    </row>
    <row r="57" spans="1:44" ht="13.5" customHeight="1" x14ac:dyDescent="0.2">
      <c r="A57" s="1">
        <v>44</v>
      </c>
      <c r="B57" s="16" t="s">
        <v>56</v>
      </c>
      <c r="C57" s="19">
        <v>2403407</v>
      </c>
      <c r="D57" s="19">
        <v>17184360</v>
      </c>
      <c r="E57" s="19">
        <v>0</v>
      </c>
      <c r="F57" s="19">
        <v>9253117</v>
      </c>
      <c r="G57" s="38">
        <v>30</v>
      </c>
      <c r="H57" s="61">
        <f t="shared" si="26"/>
        <v>1728049.6329999999</v>
      </c>
      <c r="I57" s="61">
        <f t="shared" si="45"/>
        <v>117172</v>
      </c>
      <c r="J57" s="39">
        <f t="shared" si="0"/>
        <v>117172</v>
      </c>
      <c r="K57" s="39">
        <f t="shared" si="1"/>
        <v>1728049.6329999999</v>
      </c>
      <c r="L57" s="39">
        <f t="shared" si="2"/>
        <v>1845221.6329999999</v>
      </c>
      <c r="M57" s="61">
        <f t="shared" si="3"/>
        <v>69121.985319999992</v>
      </c>
      <c r="N57" s="61">
        <f t="shared" si="4"/>
        <v>69121.985319999992</v>
      </c>
      <c r="O57" s="61"/>
      <c r="P57" s="61" t="b">
        <f t="shared" si="46"/>
        <v>0</v>
      </c>
      <c r="Q57" s="39">
        <f t="shared" si="5"/>
        <v>138243.97063999998</v>
      </c>
      <c r="R57" s="39">
        <f t="shared" si="6"/>
        <v>1706977.66236</v>
      </c>
      <c r="S57" s="61">
        <f t="shared" si="47"/>
        <v>0</v>
      </c>
      <c r="T57" s="61">
        <f t="shared" si="7"/>
        <v>207365.95595999999</v>
      </c>
      <c r="U57" s="61">
        <f t="shared" si="48"/>
        <v>18040.83816852</v>
      </c>
      <c r="V57" s="61">
        <f t="shared" si="8"/>
        <v>72059.669696099998</v>
      </c>
      <c r="W57" s="65">
        <f t="shared" si="49"/>
        <v>0</v>
      </c>
      <c r="X57" s="65">
        <f t="shared" si="50"/>
        <v>0</v>
      </c>
      <c r="Y57" s="39">
        <f t="shared" si="9"/>
        <v>297466.46382462</v>
      </c>
      <c r="Z57" s="61">
        <f t="shared" si="10"/>
        <v>153706.96202889999</v>
      </c>
      <c r="AA57" s="61">
        <f t="shared" si="11"/>
        <v>72059.669696099998</v>
      </c>
      <c r="AB57" s="61">
        <f t="shared" si="12"/>
        <v>153762.31867789</v>
      </c>
      <c r="AC57" s="61">
        <f t="shared" si="13"/>
        <v>18452.216329999999</v>
      </c>
      <c r="AD57" s="39">
        <f t="shared" si="14"/>
        <v>397981.16673289001</v>
      </c>
      <c r="AE57" s="54">
        <f t="shared" si="15"/>
        <v>2540669.26355751</v>
      </c>
      <c r="AF57" s="39">
        <f t="shared" si="51"/>
        <v>2403407</v>
      </c>
      <c r="AG57" s="39">
        <f t="shared" si="16"/>
        <v>-2114998.16</v>
      </c>
      <c r="AH57" s="71">
        <v>6</v>
      </c>
      <c r="AI57" s="19">
        <f t="shared" si="52"/>
        <v>15244015.581345059</v>
      </c>
      <c r="AJ57" s="76">
        <f t="shared" si="17"/>
        <v>11071329.798</v>
      </c>
      <c r="AK57" s="76">
        <f t="shared" si="18"/>
        <v>1784798.78294772</v>
      </c>
      <c r="AL57" s="76">
        <f t="shared" si="19"/>
        <v>2387887.0003973399</v>
      </c>
      <c r="AM57" s="76">
        <f t="shared" si="20"/>
        <v>203253.54108460082</v>
      </c>
      <c r="AN57" s="76">
        <f t="shared" si="21"/>
        <v>1219521.2465076048</v>
      </c>
      <c r="AO57" s="76">
        <f t="shared" si="22"/>
        <v>16463536.827852665</v>
      </c>
      <c r="AP57" s="76">
        <f t="shared" si="23"/>
        <v>1646353.6827852665</v>
      </c>
      <c r="AQ57" s="76">
        <f t="shared" si="24"/>
        <v>312807.19972920063</v>
      </c>
      <c r="AR57" s="76">
        <f t="shared" si="25"/>
        <v>16776344.027581865</v>
      </c>
    </row>
    <row r="58" spans="1:44" ht="13.5" customHeight="1" x14ac:dyDescent="0.2">
      <c r="A58" s="1">
        <v>45</v>
      </c>
      <c r="B58" s="16" t="s">
        <v>57</v>
      </c>
      <c r="C58" s="19">
        <v>2626915</v>
      </c>
      <c r="D58" s="19">
        <v>18782442</v>
      </c>
      <c r="E58" s="19">
        <v>0</v>
      </c>
      <c r="F58" s="19">
        <v>10113623</v>
      </c>
      <c r="G58" s="38">
        <v>30</v>
      </c>
      <c r="H58" s="61">
        <f t="shared" si="26"/>
        <v>1888751.885</v>
      </c>
      <c r="I58" s="61">
        <f t="shared" si="45"/>
        <v>117172</v>
      </c>
      <c r="J58" s="39">
        <f t="shared" si="0"/>
        <v>117172</v>
      </c>
      <c r="K58" s="39">
        <f t="shared" si="1"/>
        <v>1888751.885</v>
      </c>
      <c r="L58" s="39">
        <f t="shared" si="2"/>
        <v>2005923.885</v>
      </c>
      <c r="M58" s="61">
        <f t="shared" si="3"/>
        <v>75550.075400000002</v>
      </c>
      <c r="N58" s="61">
        <f t="shared" si="4"/>
        <v>75550.075400000002</v>
      </c>
      <c r="O58" s="61"/>
      <c r="P58" s="61" t="b">
        <f t="shared" si="46"/>
        <v>0</v>
      </c>
      <c r="Q58" s="39">
        <f t="shared" si="5"/>
        <v>151100.1508</v>
      </c>
      <c r="R58" s="39">
        <f t="shared" si="6"/>
        <v>1854823.7342000001</v>
      </c>
      <c r="S58" s="61">
        <f t="shared" si="47"/>
        <v>0</v>
      </c>
      <c r="T58" s="61">
        <f t="shared" si="7"/>
        <v>226650.2262</v>
      </c>
      <c r="U58" s="61">
        <f t="shared" si="48"/>
        <v>19718.5696794</v>
      </c>
      <c r="V58" s="61">
        <f t="shared" si="8"/>
        <v>78760.953604499999</v>
      </c>
      <c r="W58" s="65">
        <f t="shared" si="49"/>
        <v>0</v>
      </c>
      <c r="X58" s="65">
        <f t="shared" si="50"/>
        <v>0</v>
      </c>
      <c r="Y58" s="39">
        <f t="shared" si="9"/>
        <v>325129.74948390003</v>
      </c>
      <c r="Z58" s="61">
        <f t="shared" si="10"/>
        <v>167093.45962050001</v>
      </c>
      <c r="AA58" s="61">
        <f t="shared" si="11"/>
        <v>78760.953604499999</v>
      </c>
      <c r="AB58" s="61">
        <f t="shared" si="12"/>
        <v>167153.63733704999</v>
      </c>
      <c r="AC58" s="61">
        <f t="shared" si="13"/>
        <v>20059.238850000002</v>
      </c>
      <c r="AD58" s="39">
        <f t="shared" si="14"/>
        <v>433067.28941205004</v>
      </c>
      <c r="AE58" s="39">
        <f t="shared" si="15"/>
        <v>2764120.9238959504</v>
      </c>
      <c r="AF58" s="39">
        <f t="shared" si="51"/>
        <v>2626915</v>
      </c>
      <c r="AG58" s="39">
        <f t="shared" si="16"/>
        <v>-2311685.2000000002</v>
      </c>
      <c r="AH58" s="71">
        <v>6</v>
      </c>
      <c r="AI58" s="19">
        <f t="shared" si="52"/>
        <v>16584725.543375703</v>
      </c>
      <c r="AJ58" s="76">
        <f t="shared" si="17"/>
        <v>12035543.310000001</v>
      </c>
      <c r="AK58" s="76">
        <f t="shared" si="18"/>
        <v>1950778.4969034002</v>
      </c>
      <c r="AL58" s="76">
        <f t="shared" si="19"/>
        <v>2598403.7364723003</v>
      </c>
      <c r="AM58" s="76">
        <f t="shared" si="20"/>
        <v>221129.67391167604</v>
      </c>
      <c r="AN58" s="76">
        <f t="shared" si="21"/>
        <v>1326778.0434700563</v>
      </c>
      <c r="AO58" s="76">
        <f t="shared" si="22"/>
        <v>17911503.586845759</v>
      </c>
      <c r="AP58" s="76">
        <f t="shared" si="23"/>
        <v>1791150.3586845761</v>
      </c>
      <c r="AQ58" s="76">
        <f t="shared" si="24"/>
        <v>340318.56815006945</v>
      </c>
      <c r="AR58" s="76">
        <f t="shared" si="25"/>
        <v>18251822.154995829</v>
      </c>
    </row>
    <row r="59" spans="1:44" ht="13.5" customHeight="1" x14ac:dyDescent="0.2">
      <c r="A59" s="1">
        <v>46</v>
      </c>
      <c r="B59" s="16" t="s">
        <v>58</v>
      </c>
      <c r="C59" s="19">
        <v>3094387</v>
      </c>
      <c r="D59" s="19">
        <v>22124867</v>
      </c>
      <c r="E59" s="19">
        <v>0</v>
      </c>
      <c r="F59" s="19">
        <v>11913390</v>
      </c>
      <c r="G59" s="38">
        <v>30</v>
      </c>
      <c r="H59" s="61">
        <f t="shared" si="26"/>
        <v>2224864.253</v>
      </c>
      <c r="I59" s="61">
        <f t="shared" si="45"/>
        <v>0</v>
      </c>
      <c r="J59" s="39">
        <f t="shared" si="0"/>
        <v>0</v>
      </c>
      <c r="K59" s="39">
        <f t="shared" si="1"/>
        <v>2224864.253</v>
      </c>
      <c r="L59" s="39">
        <f t="shared" si="2"/>
        <v>2224864.253</v>
      </c>
      <c r="M59" s="61">
        <f t="shared" si="3"/>
        <v>88994.570120000004</v>
      </c>
      <c r="N59" s="61">
        <f t="shared" si="4"/>
        <v>88994.570120000004</v>
      </c>
      <c r="O59" s="61"/>
      <c r="P59" s="61" t="b">
        <f t="shared" si="46"/>
        <v>0</v>
      </c>
      <c r="Q59" s="39">
        <f t="shared" si="5"/>
        <v>177989.14024000001</v>
      </c>
      <c r="R59" s="39">
        <f t="shared" si="6"/>
        <v>2046875.1127599999</v>
      </c>
      <c r="S59" s="61">
        <f t="shared" si="47"/>
        <v>0</v>
      </c>
      <c r="T59" s="61">
        <f t="shared" si="7"/>
        <v>266983.71035999997</v>
      </c>
      <c r="U59" s="61">
        <f t="shared" si="48"/>
        <v>23227.582801320001</v>
      </c>
      <c r="V59" s="61">
        <f t="shared" si="8"/>
        <v>92776.83935010001</v>
      </c>
      <c r="W59" s="65">
        <f t="shared" si="49"/>
        <v>0</v>
      </c>
      <c r="X59" s="65">
        <f t="shared" si="50"/>
        <v>0</v>
      </c>
      <c r="Y59" s="39">
        <f t="shared" si="9"/>
        <v>382988.13251142</v>
      </c>
      <c r="Z59" s="61">
        <f t="shared" si="10"/>
        <v>185331.19227490001</v>
      </c>
      <c r="AA59" s="61">
        <f t="shared" si="11"/>
        <v>92776.83935010001</v>
      </c>
      <c r="AB59" s="61">
        <f t="shared" si="12"/>
        <v>185397.93820249001</v>
      </c>
      <c r="AC59" s="61">
        <f t="shared" si="13"/>
        <v>22248.642530000001</v>
      </c>
      <c r="AD59" s="39">
        <f t="shared" si="14"/>
        <v>485754.61235749006</v>
      </c>
      <c r="AE59" s="39">
        <f t="shared" si="15"/>
        <v>3093606.9978689104</v>
      </c>
      <c r="AF59" s="39">
        <f t="shared" si="51"/>
        <v>3094387</v>
      </c>
      <c r="AG59" s="39">
        <f t="shared" si="16"/>
        <v>-2723060.56</v>
      </c>
      <c r="AH59" s="71">
        <v>6</v>
      </c>
      <c r="AI59" s="19">
        <f t="shared" si="52"/>
        <v>18561641.987213463</v>
      </c>
      <c r="AJ59" s="76">
        <f t="shared" si="17"/>
        <v>13349185.517999999</v>
      </c>
      <c r="AK59" s="76">
        <f t="shared" si="18"/>
        <v>2297928.7950685201</v>
      </c>
      <c r="AL59" s="76">
        <f t="shared" si="19"/>
        <v>2914527.6741449405</v>
      </c>
      <c r="AM59" s="76">
        <f t="shared" si="20"/>
        <v>247488.55982951284</v>
      </c>
      <c r="AN59" s="76">
        <f t="shared" si="21"/>
        <v>1484931.3589770771</v>
      </c>
      <c r="AO59" s="76">
        <f t="shared" si="22"/>
        <v>20046573.346190538</v>
      </c>
      <c r="AP59" s="76">
        <f t="shared" si="23"/>
        <v>2004657.3346190539</v>
      </c>
      <c r="AQ59" s="76">
        <f t="shared" si="24"/>
        <v>380884.89357762021</v>
      </c>
      <c r="AR59" s="76">
        <f t="shared" si="25"/>
        <v>20427458.239768159</v>
      </c>
    </row>
    <row r="60" spans="1:44" ht="13.5" customHeight="1" x14ac:dyDescent="0.2">
      <c r="A60" s="1">
        <v>47</v>
      </c>
      <c r="B60" s="16" t="s">
        <v>59</v>
      </c>
      <c r="C60" s="19">
        <v>2165445</v>
      </c>
      <c r="D60" s="19">
        <v>15482932</v>
      </c>
      <c r="E60" s="19">
        <v>0</v>
      </c>
      <c r="F60" s="19">
        <v>8336963</v>
      </c>
      <c r="G60" s="38">
        <v>30</v>
      </c>
      <c r="H60" s="61">
        <f t="shared" si="26"/>
        <v>1556954.9549999998</v>
      </c>
      <c r="I60" s="61">
        <f t="shared" si="45"/>
        <v>117172</v>
      </c>
      <c r="J60" s="39">
        <f t="shared" si="0"/>
        <v>117172</v>
      </c>
      <c r="K60" s="39">
        <f t="shared" si="1"/>
        <v>1556954.9549999998</v>
      </c>
      <c r="L60" s="39">
        <f t="shared" si="2"/>
        <v>1674126.9549999998</v>
      </c>
      <c r="M60" s="61">
        <f t="shared" si="3"/>
        <v>62278.198199999992</v>
      </c>
      <c r="N60" s="61">
        <f t="shared" si="4"/>
        <v>62278.198199999992</v>
      </c>
      <c r="O60" s="61"/>
      <c r="P60" s="61" t="b">
        <f t="shared" si="46"/>
        <v>0</v>
      </c>
      <c r="Q60" s="39">
        <f t="shared" si="5"/>
        <v>124556.39639999998</v>
      </c>
      <c r="R60" s="39">
        <f t="shared" si="6"/>
        <v>1549570.5585999999</v>
      </c>
      <c r="S60" s="61">
        <f t="shared" si="47"/>
        <v>0</v>
      </c>
      <c r="T60" s="61">
        <f t="shared" si="7"/>
        <v>186834.59459999998</v>
      </c>
      <c r="U60" s="61">
        <f t="shared" si="48"/>
        <v>16254.609730199998</v>
      </c>
      <c r="V60" s="61">
        <f t="shared" si="8"/>
        <v>64925.021623499997</v>
      </c>
      <c r="W60" s="65">
        <f t="shared" si="49"/>
        <v>0</v>
      </c>
      <c r="X60" s="65">
        <f t="shared" si="50"/>
        <v>0</v>
      </c>
      <c r="Y60" s="39">
        <f t="shared" si="9"/>
        <v>268014.22595369996</v>
      </c>
      <c r="Z60" s="61">
        <f t="shared" si="10"/>
        <v>139454.77535149999</v>
      </c>
      <c r="AA60" s="61">
        <f t="shared" si="11"/>
        <v>64925.021623499997</v>
      </c>
      <c r="AB60" s="61">
        <f t="shared" si="12"/>
        <v>139504.99916014998</v>
      </c>
      <c r="AC60" s="61">
        <f t="shared" si="13"/>
        <v>16741.269549999997</v>
      </c>
      <c r="AD60" s="39">
        <f t="shared" si="14"/>
        <v>360626.06568514998</v>
      </c>
      <c r="AE60" s="54">
        <f t="shared" si="15"/>
        <v>2302767.2466388498</v>
      </c>
      <c r="AF60" s="39">
        <f t="shared" si="51"/>
        <v>2165445</v>
      </c>
      <c r="AG60" s="39">
        <f t="shared" si="16"/>
        <v>-1905591.6</v>
      </c>
      <c r="AH60" s="71">
        <v>6</v>
      </c>
      <c r="AI60" s="19">
        <f t="shared" si="52"/>
        <v>13816603.4798331</v>
      </c>
      <c r="AJ60" s="76">
        <f t="shared" si="17"/>
        <v>10044761.729999999</v>
      </c>
      <c r="AK60" s="76">
        <f t="shared" si="18"/>
        <v>1608085.3557221997</v>
      </c>
      <c r="AL60" s="76">
        <f t="shared" si="19"/>
        <v>2163756.3941108999</v>
      </c>
      <c r="AM60" s="76">
        <f t="shared" si="20"/>
        <v>184221.379731108</v>
      </c>
      <c r="AN60" s="76">
        <f t="shared" si="21"/>
        <v>1105328.278386648</v>
      </c>
      <c r="AO60" s="76">
        <f t="shared" si="22"/>
        <v>14921931.758219749</v>
      </c>
      <c r="AP60" s="76">
        <f t="shared" si="23"/>
        <v>1492193.1758219749</v>
      </c>
      <c r="AQ60" s="76">
        <f t="shared" si="24"/>
        <v>283516.70340617525</v>
      </c>
      <c r="AR60" s="76">
        <f t="shared" si="25"/>
        <v>15205448.461625924</v>
      </c>
    </row>
    <row r="61" spans="1:44" ht="13.5" customHeight="1" x14ac:dyDescent="0.2">
      <c r="A61" s="1">
        <v>48</v>
      </c>
      <c r="B61" s="16" t="s">
        <v>60</v>
      </c>
      <c r="C61" s="19">
        <v>1765493</v>
      </c>
      <c r="D61" s="19">
        <v>12623275</v>
      </c>
      <c r="E61" s="19">
        <v>0</v>
      </c>
      <c r="F61" s="19">
        <v>6797148</v>
      </c>
      <c r="G61" s="38">
        <v>30</v>
      </c>
      <c r="H61" s="61">
        <f t="shared" si="26"/>
        <v>1269389.4669999999</v>
      </c>
      <c r="I61" s="61">
        <f t="shared" si="45"/>
        <v>117172</v>
      </c>
      <c r="J61" s="39">
        <f t="shared" si="0"/>
        <v>117172</v>
      </c>
      <c r="K61" s="39">
        <f t="shared" si="1"/>
        <v>1269389.4669999999</v>
      </c>
      <c r="L61" s="39">
        <f t="shared" si="2"/>
        <v>1386561.4669999999</v>
      </c>
      <c r="M61" s="61">
        <f t="shared" si="3"/>
        <v>50775.578679999999</v>
      </c>
      <c r="N61" s="61">
        <f t="shared" si="4"/>
        <v>50775.578679999999</v>
      </c>
      <c r="O61" s="61"/>
      <c r="P61" s="61" t="b">
        <f t="shared" si="46"/>
        <v>0</v>
      </c>
      <c r="Q61" s="39">
        <f t="shared" si="5"/>
        <v>101551.15736</v>
      </c>
      <c r="R61" s="39">
        <f t="shared" si="6"/>
        <v>1285010.3096399999</v>
      </c>
      <c r="S61" s="61">
        <f t="shared" si="47"/>
        <v>0</v>
      </c>
      <c r="T61" s="61">
        <f t="shared" si="7"/>
        <v>152326.73603999999</v>
      </c>
      <c r="U61" s="61">
        <f t="shared" si="48"/>
        <v>13252.426035479999</v>
      </c>
      <c r="V61" s="61">
        <f t="shared" si="8"/>
        <v>52933.5407739</v>
      </c>
      <c r="W61" s="65">
        <f t="shared" si="49"/>
        <v>0</v>
      </c>
      <c r="X61" s="65">
        <f t="shared" si="50"/>
        <v>0</v>
      </c>
      <c r="Y61" s="39">
        <f t="shared" si="9"/>
        <v>218512.70284937997</v>
      </c>
      <c r="Z61" s="61">
        <f t="shared" si="10"/>
        <v>115500.5702011</v>
      </c>
      <c r="AA61" s="61">
        <f t="shared" si="11"/>
        <v>52933.5407739</v>
      </c>
      <c r="AB61" s="61">
        <f t="shared" si="12"/>
        <v>115542.16704510999</v>
      </c>
      <c r="AC61" s="61">
        <f t="shared" si="13"/>
        <v>13865.614669999999</v>
      </c>
      <c r="AD61" s="39">
        <f t="shared" si="14"/>
        <v>297841.89269010996</v>
      </c>
      <c r="AE61" s="54">
        <f t="shared" si="15"/>
        <v>1902916.0625394899</v>
      </c>
      <c r="AF61" s="39">
        <f t="shared" si="51"/>
        <v>1765493</v>
      </c>
      <c r="AG61" s="39">
        <f t="shared" si="16"/>
        <v>-1553633.84</v>
      </c>
      <c r="AH61" s="71">
        <v>6</v>
      </c>
      <c r="AI61" s="19">
        <f t="shared" si="52"/>
        <v>11417496.37523694</v>
      </c>
      <c r="AJ61" s="76">
        <f t="shared" si="17"/>
        <v>8319368.8019999992</v>
      </c>
      <c r="AK61" s="76">
        <f t="shared" si="18"/>
        <v>1311076.2170962798</v>
      </c>
      <c r="AL61" s="76">
        <f t="shared" si="19"/>
        <v>1787051.3561406597</v>
      </c>
      <c r="AM61" s="76">
        <f t="shared" si="20"/>
        <v>152233.2850031592</v>
      </c>
      <c r="AN61" s="76">
        <f t="shared" si="21"/>
        <v>913399.71001895517</v>
      </c>
      <c r="AO61" s="76">
        <f t="shared" si="22"/>
        <v>12330896.085255895</v>
      </c>
      <c r="AP61" s="76">
        <f t="shared" si="23"/>
        <v>1233089.6085255896</v>
      </c>
      <c r="AQ61" s="76">
        <f t="shared" si="24"/>
        <v>234287.02561986202</v>
      </c>
      <c r="AR61" s="76">
        <f t="shared" si="25"/>
        <v>12565183.110875757</v>
      </c>
    </row>
    <row r="62" spans="1:44" ht="13.5" customHeight="1" x14ac:dyDescent="0.2">
      <c r="A62" s="1">
        <v>49</v>
      </c>
      <c r="B62" s="16" t="s">
        <v>61</v>
      </c>
      <c r="C62" s="19">
        <v>2227958</v>
      </c>
      <c r="D62" s="19">
        <v>15929900</v>
      </c>
      <c r="E62" s="19">
        <v>0</v>
      </c>
      <c r="F62" s="19">
        <v>8577638</v>
      </c>
      <c r="G62" s="38">
        <v>30</v>
      </c>
      <c r="H62" s="61">
        <f t="shared" si="26"/>
        <v>1601901.8019999999</v>
      </c>
      <c r="I62" s="61">
        <f t="shared" si="45"/>
        <v>117172</v>
      </c>
      <c r="J62" s="39">
        <f t="shared" si="0"/>
        <v>117172</v>
      </c>
      <c r="K62" s="39">
        <f t="shared" si="1"/>
        <v>1601901.8019999999</v>
      </c>
      <c r="L62" s="39">
        <f t="shared" si="2"/>
        <v>1719073.8019999999</v>
      </c>
      <c r="M62" s="61">
        <f t="shared" si="3"/>
        <v>64076.072079999998</v>
      </c>
      <c r="N62" s="61">
        <f t="shared" si="4"/>
        <v>64076.072079999998</v>
      </c>
      <c r="O62" s="61"/>
      <c r="P62" s="61" t="b">
        <f t="shared" si="46"/>
        <v>0</v>
      </c>
      <c r="Q62" s="39">
        <f t="shared" si="5"/>
        <v>128152.14416</v>
      </c>
      <c r="R62" s="39">
        <f t="shared" si="6"/>
        <v>1590921.65784</v>
      </c>
      <c r="S62" s="61">
        <f t="shared" si="47"/>
        <v>0</v>
      </c>
      <c r="T62" s="61">
        <f t="shared" si="7"/>
        <v>192228.21623999998</v>
      </c>
      <c r="U62" s="61">
        <f t="shared" si="48"/>
        <v>16723.854812879999</v>
      </c>
      <c r="V62" s="61">
        <f t="shared" si="8"/>
        <v>66799.305143399994</v>
      </c>
      <c r="W62" s="65">
        <f t="shared" si="49"/>
        <v>0</v>
      </c>
      <c r="X62" s="65">
        <f t="shared" si="50"/>
        <v>0</v>
      </c>
      <c r="Y62" s="39">
        <f t="shared" si="9"/>
        <v>275751.37619627995</v>
      </c>
      <c r="Z62" s="61">
        <f t="shared" si="10"/>
        <v>143198.84770660001</v>
      </c>
      <c r="AA62" s="61">
        <f t="shared" si="11"/>
        <v>66799.305143399994</v>
      </c>
      <c r="AB62" s="61">
        <f t="shared" si="12"/>
        <v>143250.41992066</v>
      </c>
      <c r="AC62" s="61">
        <f t="shared" si="13"/>
        <v>17190.738020000001</v>
      </c>
      <c r="AD62" s="39">
        <f t="shared" si="14"/>
        <v>370439.31079066003</v>
      </c>
      <c r="AE62" s="54">
        <f t="shared" si="15"/>
        <v>2365264.4889869401</v>
      </c>
      <c r="AF62" s="39">
        <f t="shared" si="51"/>
        <v>2227958</v>
      </c>
      <c r="AG62" s="39">
        <f t="shared" si="16"/>
        <v>-1960603.04</v>
      </c>
      <c r="AH62" s="71">
        <v>6</v>
      </c>
      <c r="AI62" s="19">
        <f t="shared" si="52"/>
        <v>14191586.933921641</v>
      </c>
      <c r="AJ62" s="76">
        <f t="shared" si="17"/>
        <v>10314442.811999999</v>
      </c>
      <c r="AK62" s="76">
        <f t="shared" si="18"/>
        <v>1654508.2571776798</v>
      </c>
      <c r="AL62" s="76">
        <f t="shared" si="19"/>
        <v>2222635.8647439601</v>
      </c>
      <c r="AM62" s="76">
        <f t="shared" si="20"/>
        <v>189221.15911895523</v>
      </c>
      <c r="AN62" s="76">
        <f t="shared" si="21"/>
        <v>1135326.9547137313</v>
      </c>
      <c r="AO62" s="76">
        <f t="shared" si="22"/>
        <v>15326913.888635373</v>
      </c>
      <c r="AP62" s="76">
        <f t="shared" si="23"/>
        <v>1532691.3888635375</v>
      </c>
      <c r="AQ62" s="76">
        <f t="shared" si="24"/>
        <v>291211.36388407211</v>
      </c>
      <c r="AR62" s="76">
        <f t="shared" si="25"/>
        <v>15618125.252519445</v>
      </c>
    </row>
    <row r="63" spans="1:44" ht="13.5" customHeight="1" x14ac:dyDescent="0.2">
      <c r="A63" s="1">
        <v>50</v>
      </c>
      <c r="B63" s="16" t="s">
        <v>62</v>
      </c>
      <c r="C63" s="19">
        <v>2227958</v>
      </c>
      <c r="D63" s="19">
        <v>15929900</v>
      </c>
      <c r="E63" s="19">
        <v>0</v>
      </c>
      <c r="F63" s="19">
        <v>8577638</v>
      </c>
      <c r="G63" s="38">
        <v>30</v>
      </c>
      <c r="H63" s="61">
        <f t="shared" si="26"/>
        <v>1601901.8019999999</v>
      </c>
      <c r="I63" s="61">
        <f t="shared" si="45"/>
        <v>117172</v>
      </c>
      <c r="J63" s="39">
        <f t="shared" si="0"/>
        <v>117172</v>
      </c>
      <c r="K63" s="39">
        <f t="shared" si="1"/>
        <v>1601901.8019999999</v>
      </c>
      <c r="L63" s="39">
        <f t="shared" si="2"/>
        <v>1719073.8019999999</v>
      </c>
      <c r="M63" s="61">
        <f t="shared" si="3"/>
        <v>64076.072079999998</v>
      </c>
      <c r="N63" s="61">
        <f t="shared" si="4"/>
        <v>64076.072079999998</v>
      </c>
      <c r="O63" s="61"/>
      <c r="P63" s="61" t="b">
        <f t="shared" si="46"/>
        <v>0</v>
      </c>
      <c r="Q63" s="39">
        <f t="shared" si="5"/>
        <v>128152.14416</v>
      </c>
      <c r="R63" s="39">
        <f t="shared" si="6"/>
        <v>1590921.65784</v>
      </c>
      <c r="S63" s="61">
        <f t="shared" si="47"/>
        <v>0</v>
      </c>
      <c r="T63" s="61">
        <f t="shared" si="7"/>
        <v>192228.21623999998</v>
      </c>
      <c r="U63" s="61">
        <f t="shared" si="48"/>
        <v>16723.854812879999</v>
      </c>
      <c r="V63" s="61">
        <f t="shared" si="8"/>
        <v>66799.305143399994</v>
      </c>
      <c r="W63" s="65">
        <f t="shared" si="49"/>
        <v>0</v>
      </c>
      <c r="X63" s="65">
        <f t="shared" si="50"/>
        <v>0</v>
      </c>
      <c r="Y63" s="39">
        <f t="shared" si="9"/>
        <v>275751.37619627995</v>
      </c>
      <c r="Z63" s="61">
        <f t="shared" si="10"/>
        <v>143198.84770660001</v>
      </c>
      <c r="AA63" s="61">
        <f t="shared" si="11"/>
        <v>66799.305143399994</v>
      </c>
      <c r="AB63" s="61">
        <f t="shared" si="12"/>
        <v>143250.41992066</v>
      </c>
      <c r="AC63" s="61">
        <f t="shared" si="13"/>
        <v>17190.738020000001</v>
      </c>
      <c r="AD63" s="39">
        <f t="shared" si="14"/>
        <v>370439.31079066003</v>
      </c>
      <c r="AE63" s="54">
        <f t="shared" si="15"/>
        <v>2365264.4889869401</v>
      </c>
      <c r="AF63" s="39">
        <f t="shared" si="51"/>
        <v>2227958</v>
      </c>
      <c r="AG63" s="39">
        <f t="shared" si="16"/>
        <v>-1960603.04</v>
      </c>
      <c r="AH63" s="71">
        <v>6</v>
      </c>
      <c r="AI63" s="19">
        <f t="shared" si="52"/>
        <v>14191586.933921641</v>
      </c>
      <c r="AJ63" s="76">
        <f t="shared" si="17"/>
        <v>10314442.811999999</v>
      </c>
      <c r="AK63" s="76">
        <f t="shared" si="18"/>
        <v>1654508.2571776798</v>
      </c>
      <c r="AL63" s="76">
        <f t="shared" si="19"/>
        <v>2222635.8647439601</v>
      </c>
      <c r="AM63" s="76">
        <f t="shared" si="20"/>
        <v>189221.15911895523</v>
      </c>
      <c r="AN63" s="76">
        <f t="shared" si="21"/>
        <v>1135326.9547137313</v>
      </c>
      <c r="AO63" s="76">
        <f t="shared" si="22"/>
        <v>15326913.888635373</v>
      </c>
      <c r="AP63" s="76">
        <f t="shared" si="23"/>
        <v>1532691.3888635375</v>
      </c>
      <c r="AQ63" s="76">
        <f t="shared" si="24"/>
        <v>291211.36388407211</v>
      </c>
      <c r="AR63" s="76">
        <f t="shared" si="25"/>
        <v>15618125.252519445</v>
      </c>
    </row>
    <row r="64" spans="1:44" ht="13.5" customHeight="1" x14ac:dyDescent="0.2">
      <c r="B64" s="12" t="s">
        <v>63</v>
      </c>
      <c r="C64" s="13"/>
      <c r="D64" s="25"/>
      <c r="E64" s="26"/>
      <c r="F64" s="26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70"/>
      <c r="AI64" s="24"/>
      <c r="AJ64" s="76"/>
      <c r="AK64" s="76"/>
      <c r="AL64" s="76"/>
      <c r="AM64" s="76"/>
      <c r="AN64" s="76"/>
      <c r="AO64" s="76"/>
      <c r="AP64" s="76"/>
      <c r="AQ64" s="76"/>
      <c r="AR64" s="76"/>
    </row>
    <row r="65" spans="1:44" ht="13.5" customHeight="1" x14ac:dyDescent="0.2">
      <c r="A65" s="1">
        <v>51</v>
      </c>
      <c r="B65" s="16" t="s">
        <v>64</v>
      </c>
      <c r="C65" s="19">
        <v>2434476</v>
      </c>
      <c r="D65" s="19">
        <v>26779236</v>
      </c>
      <c r="E65" s="32" t="s">
        <v>7</v>
      </c>
      <c r="F65" s="19">
        <v>0</v>
      </c>
      <c r="G65" s="38">
        <v>30</v>
      </c>
      <c r="H65" s="61">
        <f t="shared" si="26"/>
        <v>1750388.2439999999</v>
      </c>
      <c r="I65" s="61">
        <f>IF(H65&lt;2000000,117172,0)</f>
        <v>117172</v>
      </c>
      <c r="J65" s="39">
        <f t="shared" si="0"/>
        <v>117172</v>
      </c>
      <c r="K65" s="39">
        <f t="shared" si="1"/>
        <v>1750388.2439999999</v>
      </c>
      <c r="L65" s="39">
        <f t="shared" si="2"/>
        <v>1867560.2439999999</v>
      </c>
      <c r="M65" s="61">
        <f t="shared" si="3"/>
        <v>70015.529760000005</v>
      </c>
      <c r="N65" s="61">
        <f t="shared" si="4"/>
        <v>70015.529760000005</v>
      </c>
      <c r="O65" s="61"/>
      <c r="P65" s="61" t="b">
        <f>IF(AND(H65&gt;=($C$246*4),H65&lt;($C$246*16)),H65*$AI$234,IF(AND(H65&gt;=($C$246*16),H65&lt;=($C$246*17)),H65*$AI$235,IF(AND(H65&gt;($C$246*17),H65&lt;=
($C$246*18)),H65*$AI$236,IF(AND(H65&gt;($C$246*18),H65&gt;=($C$246*19)),H65*$AI$237,IF(AND(H65&gt;($C$246*19),H65&lt;=($C$246*20)),H65*$AI$238,IF((H65&gt;($C$246*20)),H65*$AI$239))))))</f>
        <v>0</v>
      </c>
      <c r="Q65" s="39">
        <f t="shared" si="5"/>
        <v>140031.05952000001</v>
      </c>
      <c r="R65" s="39">
        <f t="shared" si="6"/>
        <v>1727529.1844799998</v>
      </c>
      <c r="S65" s="61">
        <f>+IF(L65&gt;($C$246*10),L65*8.5%,0)</f>
        <v>0</v>
      </c>
      <c r="T65" s="61">
        <f t="shared" si="7"/>
        <v>210046.58927999999</v>
      </c>
      <c r="U65" s="61">
        <f>+K65*$C$253</f>
        <v>18274.053267359999</v>
      </c>
      <c r="V65" s="61">
        <f t="shared" si="8"/>
        <v>72991.189774800005</v>
      </c>
      <c r="W65" s="65">
        <f>+IF(H65&lt;$C$249,0,H65*3%)</f>
        <v>0</v>
      </c>
      <c r="X65" s="65">
        <f>+IF(K65&lt;$C$249,0,K65*2%)</f>
        <v>0</v>
      </c>
      <c r="Y65" s="39">
        <f t="shared" si="9"/>
        <v>301311.83232216001</v>
      </c>
      <c r="Z65" s="61">
        <f t="shared" si="10"/>
        <v>155567.76832519998</v>
      </c>
      <c r="AA65" s="61">
        <f t="shared" si="11"/>
        <v>72991.189774800005</v>
      </c>
      <c r="AB65" s="61">
        <f t="shared" si="12"/>
        <v>155623.79513252</v>
      </c>
      <c r="AC65" s="61">
        <f t="shared" si="13"/>
        <v>18675.602439999999</v>
      </c>
      <c r="AD65" s="39">
        <f t="shared" si="14"/>
        <v>402858.35567251995</v>
      </c>
      <c r="AE65" s="54">
        <f t="shared" si="15"/>
        <v>2571730.4319946803</v>
      </c>
      <c r="AF65" s="39">
        <f>+C65</f>
        <v>2434476</v>
      </c>
      <c r="AG65" s="39">
        <f t="shared" si="16"/>
        <v>-2142338.88</v>
      </c>
      <c r="AH65" s="71">
        <v>6</v>
      </c>
      <c r="AI65" s="19">
        <f t="shared" ref="AI65:AI67" si="53">+AE65*AH65</f>
        <v>15430382.591968082</v>
      </c>
      <c r="AJ65" s="76">
        <f t="shared" si="17"/>
        <v>11205361.464</v>
      </c>
      <c r="AK65" s="76">
        <f t="shared" si="18"/>
        <v>1807870.9939329601</v>
      </c>
      <c r="AL65" s="76">
        <f t="shared" si="19"/>
        <v>2417150.1340351198</v>
      </c>
      <c r="AM65" s="76">
        <f t="shared" si="20"/>
        <v>205738.43455957444</v>
      </c>
      <c r="AN65" s="76">
        <f t="shared" si="21"/>
        <v>1234430.6073574466</v>
      </c>
      <c r="AO65" s="76">
        <f t="shared" si="22"/>
        <v>16664813.199325528</v>
      </c>
      <c r="AP65" s="76">
        <f t="shared" si="23"/>
        <v>1666481.319932553</v>
      </c>
      <c r="AQ65" s="76">
        <f t="shared" si="24"/>
        <v>316631.45078718505</v>
      </c>
      <c r="AR65" s="76">
        <f t="shared" si="25"/>
        <v>16981444.650112715</v>
      </c>
    </row>
    <row r="66" spans="1:44" ht="13.5" customHeight="1" x14ac:dyDescent="0.2">
      <c r="A66" s="1">
        <v>52</v>
      </c>
      <c r="B66" s="16" t="s">
        <v>65</v>
      </c>
      <c r="C66" s="19">
        <v>2434476</v>
      </c>
      <c r="D66" s="19">
        <v>26779236</v>
      </c>
      <c r="E66" s="32" t="s">
        <v>7</v>
      </c>
      <c r="F66" s="19">
        <v>0</v>
      </c>
      <c r="G66" s="38">
        <v>30</v>
      </c>
      <c r="H66" s="61">
        <f t="shared" si="26"/>
        <v>1750388.2439999999</v>
      </c>
      <c r="I66" s="61">
        <f>IF(H66&lt;2000000,117172,0)</f>
        <v>117172</v>
      </c>
      <c r="J66" s="39">
        <f t="shared" si="0"/>
        <v>117172</v>
      </c>
      <c r="K66" s="39">
        <f t="shared" si="1"/>
        <v>1750388.2439999999</v>
      </c>
      <c r="L66" s="39">
        <f t="shared" si="2"/>
        <v>1867560.2439999999</v>
      </c>
      <c r="M66" s="61">
        <f t="shared" si="3"/>
        <v>70015.529760000005</v>
      </c>
      <c r="N66" s="61">
        <f t="shared" si="4"/>
        <v>70015.529760000005</v>
      </c>
      <c r="O66" s="61"/>
      <c r="P66" s="61" t="b">
        <f>IF(AND(H66&gt;=($C$246*4),H66&lt;($C$246*16)),H66*$AI$234,IF(AND(H66&gt;=($C$246*16),H66&lt;=($C$246*17)),H66*$AI$235,IF(AND(H66&gt;($C$246*17),H66&lt;=
($C$246*18)),H66*$AI$236,IF(AND(H66&gt;($C$246*18),H66&gt;=($C$246*19)),H66*$AI$237,IF(AND(H66&gt;($C$246*19),H66&lt;=($C$246*20)),H66*$AI$238,IF((H66&gt;($C$246*20)),H66*$AI$239))))))</f>
        <v>0</v>
      </c>
      <c r="Q66" s="39">
        <f t="shared" si="5"/>
        <v>140031.05952000001</v>
      </c>
      <c r="R66" s="39">
        <f t="shared" si="6"/>
        <v>1727529.1844799998</v>
      </c>
      <c r="S66" s="61">
        <f>+IF(L66&gt;($C$246*10),L66*8.5%,0)</f>
        <v>0</v>
      </c>
      <c r="T66" s="61">
        <f t="shared" si="7"/>
        <v>210046.58927999999</v>
      </c>
      <c r="U66" s="61">
        <f>+K66*$C$253</f>
        <v>18274.053267359999</v>
      </c>
      <c r="V66" s="61">
        <f t="shared" si="8"/>
        <v>72991.189774800005</v>
      </c>
      <c r="W66" s="65">
        <f>+IF(H66&lt;$C$249,0,H66*3%)</f>
        <v>0</v>
      </c>
      <c r="X66" s="65">
        <f>+IF(K66&lt;$C$249,0,K66*2%)</f>
        <v>0</v>
      </c>
      <c r="Y66" s="39">
        <f t="shared" si="9"/>
        <v>301311.83232216001</v>
      </c>
      <c r="Z66" s="61">
        <f t="shared" si="10"/>
        <v>155567.76832519998</v>
      </c>
      <c r="AA66" s="61">
        <f t="shared" si="11"/>
        <v>72991.189774800005</v>
      </c>
      <c r="AB66" s="61">
        <f t="shared" si="12"/>
        <v>155623.79513252</v>
      </c>
      <c r="AC66" s="61">
        <f t="shared" si="13"/>
        <v>18675.602439999999</v>
      </c>
      <c r="AD66" s="39">
        <f t="shared" si="14"/>
        <v>402858.35567251995</v>
      </c>
      <c r="AE66" s="54">
        <f t="shared" si="15"/>
        <v>2571730.4319946803</v>
      </c>
      <c r="AF66" s="39">
        <f>+C66</f>
        <v>2434476</v>
      </c>
      <c r="AG66" s="39">
        <f t="shared" si="16"/>
        <v>-2142338.88</v>
      </c>
      <c r="AH66" s="71">
        <v>6</v>
      </c>
      <c r="AI66" s="19">
        <f t="shared" si="53"/>
        <v>15430382.591968082</v>
      </c>
      <c r="AJ66" s="76">
        <f t="shared" si="17"/>
        <v>11205361.464</v>
      </c>
      <c r="AK66" s="76">
        <f t="shared" si="18"/>
        <v>1807870.9939329601</v>
      </c>
      <c r="AL66" s="76">
        <f t="shared" si="19"/>
        <v>2417150.1340351198</v>
      </c>
      <c r="AM66" s="76">
        <f t="shared" si="20"/>
        <v>205738.43455957444</v>
      </c>
      <c r="AN66" s="76">
        <f t="shared" si="21"/>
        <v>1234430.6073574466</v>
      </c>
      <c r="AO66" s="76">
        <f t="shared" si="22"/>
        <v>16664813.199325528</v>
      </c>
      <c r="AP66" s="76">
        <f t="shared" si="23"/>
        <v>1666481.319932553</v>
      </c>
      <c r="AQ66" s="76">
        <f t="shared" si="24"/>
        <v>316631.45078718505</v>
      </c>
      <c r="AR66" s="76">
        <f t="shared" si="25"/>
        <v>16981444.650112715</v>
      </c>
    </row>
    <row r="67" spans="1:44" ht="13.5" customHeight="1" x14ac:dyDescent="0.2">
      <c r="A67" s="1">
        <v>53</v>
      </c>
      <c r="B67" s="16" t="s">
        <v>66</v>
      </c>
      <c r="C67" s="19">
        <v>2434476</v>
      </c>
      <c r="D67" s="19">
        <v>26779236</v>
      </c>
      <c r="E67" s="32" t="s">
        <v>7</v>
      </c>
      <c r="F67" s="19">
        <v>0</v>
      </c>
      <c r="G67" s="38">
        <v>30</v>
      </c>
      <c r="H67" s="61">
        <f t="shared" si="26"/>
        <v>1750388.2439999999</v>
      </c>
      <c r="I67" s="61">
        <f>IF(H67&lt;2000000,117172,0)</f>
        <v>117172</v>
      </c>
      <c r="J67" s="39">
        <f t="shared" si="0"/>
        <v>117172</v>
      </c>
      <c r="K67" s="39">
        <f t="shared" si="1"/>
        <v>1750388.2439999999</v>
      </c>
      <c r="L67" s="39">
        <f t="shared" si="2"/>
        <v>1867560.2439999999</v>
      </c>
      <c r="M67" s="61">
        <f t="shared" si="3"/>
        <v>70015.529760000005</v>
      </c>
      <c r="N67" s="61">
        <f t="shared" si="4"/>
        <v>70015.529760000005</v>
      </c>
      <c r="O67" s="61"/>
      <c r="P67" s="61" t="b">
        <f>IF(AND(H67&gt;=($C$246*4),H67&lt;($C$246*16)),H67*$AI$234,IF(AND(H67&gt;=($C$246*16),H67&lt;=($C$246*17)),H67*$AI$235,IF(AND(H67&gt;($C$246*17),H67&lt;=
($C$246*18)),H67*$AI$236,IF(AND(H67&gt;($C$246*18),H67&gt;=($C$246*19)),H67*$AI$237,IF(AND(H67&gt;($C$246*19),H67&lt;=($C$246*20)),H67*$AI$238,IF((H67&gt;($C$246*20)),H67*$AI$239))))))</f>
        <v>0</v>
      </c>
      <c r="Q67" s="39">
        <f t="shared" si="5"/>
        <v>140031.05952000001</v>
      </c>
      <c r="R67" s="39">
        <f t="shared" si="6"/>
        <v>1727529.1844799998</v>
      </c>
      <c r="S67" s="61">
        <f>+IF(L67&gt;($C$246*10),L67*8.5%,0)</f>
        <v>0</v>
      </c>
      <c r="T67" s="61">
        <f t="shared" si="7"/>
        <v>210046.58927999999</v>
      </c>
      <c r="U67" s="61">
        <f>+K67*$C$253</f>
        <v>18274.053267359999</v>
      </c>
      <c r="V67" s="61">
        <f t="shared" si="8"/>
        <v>72991.189774800005</v>
      </c>
      <c r="W67" s="65">
        <f>+IF(H67&lt;$C$249,0,H67*3%)</f>
        <v>0</v>
      </c>
      <c r="X67" s="65">
        <f>+IF(K67&lt;$C$249,0,K67*2%)</f>
        <v>0</v>
      </c>
      <c r="Y67" s="39">
        <f t="shared" si="9"/>
        <v>301311.83232216001</v>
      </c>
      <c r="Z67" s="61">
        <f t="shared" si="10"/>
        <v>155567.76832519998</v>
      </c>
      <c r="AA67" s="61">
        <f t="shared" si="11"/>
        <v>72991.189774800005</v>
      </c>
      <c r="AB67" s="61">
        <f t="shared" si="12"/>
        <v>155623.79513252</v>
      </c>
      <c r="AC67" s="61">
        <f t="shared" si="13"/>
        <v>18675.602439999999</v>
      </c>
      <c r="AD67" s="39">
        <f t="shared" si="14"/>
        <v>402858.35567251995</v>
      </c>
      <c r="AE67" s="54">
        <f t="shared" si="15"/>
        <v>2571730.4319946803</v>
      </c>
      <c r="AF67" s="39">
        <f>+C67</f>
        <v>2434476</v>
      </c>
      <c r="AG67" s="39">
        <f t="shared" si="16"/>
        <v>-2142338.88</v>
      </c>
      <c r="AH67" s="71">
        <v>6</v>
      </c>
      <c r="AI67" s="19">
        <f t="shared" si="53"/>
        <v>15430382.591968082</v>
      </c>
      <c r="AJ67" s="76">
        <f t="shared" si="17"/>
        <v>11205361.464</v>
      </c>
      <c r="AK67" s="76">
        <f t="shared" si="18"/>
        <v>1807870.9939329601</v>
      </c>
      <c r="AL67" s="76">
        <f t="shared" si="19"/>
        <v>2417150.1340351198</v>
      </c>
      <c r="AM67" s="76">
        <f t="shared" si="20"/>
        <v>205738.43455957444</v>
      </c>
      <c r="AN67" s="76">
        <f t="shared" si="21"/>
        <v>1234430.6073574466</v>
      </c>
      <c r="AO67" s="76">
        <f t="shared" si="22"/>
        <v>16664813.199325528</v>
      </c>
      <c r="AP67" s="76">
        <f t="shared" si="23"/>
        <v>1666481.319932553</v>
      </c>
      <c r="AQ67" s="76">
        <f t="shared" si="24"/>
        <v>316631.45078718505</v>
      </c>
      <c r="AR67" s="76">
        <f t="shared" si="25"/>
        <v>16981444.650112715</v>
      </c>
    </row>
    <row r="68" spans="1:44" ht="13.5" customHeight="1" x14ac:dyDescent="0.2">
      <c r="B68" s="12" t="s">
        <v>67</v>
      </c>
      <c r="C68" s="13"/>
      <c r="D68" s="25"/>
      <c r="E68" s="26"/>
      <c r="F68" s="26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70"/>
      <c r="AI68" s="24"/>
      <c r="AJ68" s="76"/>
      <c r="AK68" s="76"/>
      <c r="AL68" s="76"/>
      <c r="AM68" s="76"/>
      <c r="AN68" s="76"/>
      <c r="AO68" s="76"/>
      <c r="AP68" s="76"/>
      <c r="AQ68" s="76"/>
      <c r="AR68" s="76"/>
    </row>
    <row r="69" spans="1:44" ht="13.5" customHeight="1" x14ac:dyDescent="0.2">
      <c r="A69" s="1">
        <v>54</v>
      </c>
      <c r="B69" s="16" t="s">
        <v>68</v>
      </c>
      <c r="C69" s="19">
        <v>3713150</v>
      </c>
      <c r="D69" s="19">
        <v>40844650</v>
      </c>
      <c r="E69" s="19">
        <v>0</v>
      </c>
      <c r="F69" s="19">
        <v>0</v>
      </c>
      <c r="G69" s="38">
        <v>30</v>
      </c>
      <c r="H69" s="61">
        <f t="shared" ref="H69:H127" si="54">+AF69*(1-28.1%)</f>
        <v>2669754.85</v>
      </c>
      <c r="I69" s="61">
        <f>IF(H69&lt;2000000,117172,0)</f>
        <v>0</v>
      </c>
      <c r="J69" s="39">
        <f t="shared" ref="J69:J127" si="55">+(I69/30)*G69</f>
        <v>0</v>
      </c>
      <c r="K69" s="39">
        <f t="shared" ref="K69:K127" si="56">+(H69/30)*G69</f>
        <v>2669754.85</v>
      </c>
      <c r="L69" s="39">
        <f t="shared" ref="L69:L127" si="57">+K69+J69</f>
        <v>2669754.85</v>
      </c>
      <c r="M69" s="61">
        <f t="shared" ref="M69:M127" si="58">+K69*4%</f>
        <v>106790.194</v>
      </c>
      <c r="N69" s="61">
        <f t="shared" ref="N69:N127" si="59">+K69*4%</f>
        <v>106790.194</v>
      </c>
      <c r="O69" s="61"/>
      <c r="P69" s="61" t="b">
        <f>IF(AND(H69&gt;=($C$246*4),H69&lt;($C$246*16)),H69*$AI$234,IF(AND(H69&gt;=($C$246*16),H69&lt;=($C$246*17)),H69*$AI$235,IF(AND(H69&gt;($C$246*17),H69&lt;=
($C$246*18)),H69*$AI$236,IF(AND(H69&gt;($C$246*18),H69&gt;=($C$246*19)),H69*$AI$237,IF(AND(H69&gt;($C$246*19),H69&lt;=($C$246*20)),H69*$AI$238,IF((H69&gt;($C$246*20)),H69*$AI$239))))))</f>
        <v>0</v>
      </c>
      <c r="Q69" s="39">
        <f t="shared" ref="Q69:Q127" si="60">+M69+N69+O69+P69</f>
        <v>213580.38800000001</v>
      </c>
      <c r="R69" s="39">
        <f t="shared" ref="R69:R127" si="61">+L69-Q69</f>
        <v>2456174.4620000003</v>
      </c>
      <c r="S69" s="61">
        <f>+IF(L69&gt;($C$246*10),L69*8.5%,0)</f>
        <v>0</v>
      </c>
      <c r="T69" s="61">
        <f t="shared" ref="T69:T127" si="62">+K69*12%</f>
        <v>320370.58199999999</v>
      </c>
      <c r="U69" s="61">
        <f>+K69*$C$253</f>
        <v>27872.240634000002</v>
      </c>
      <c r="V69" s="61">
        <f t="shared" ref="V69:V127" si="63">+K69*4.17%</f>
        <v>111328.777245</v>
      </c>
      <c r="W69" s="65">
        <f>+IF(H69&lt;$C$249,0,H69*3%)</f>
        <v>0</v>
      </c>
      <c r="X69" s="65">
        <f>+IF(K69&lt;$C$249,0,K69*2%)</f>
        <v>0</v>
      </c>
      <c r="Y69" s="39">
        <f t="shared" ref="Y69:Y127" si="64">+S69+T69+U69+V69+W69+X69</f>
        <v>459571.59987899999</v>
      </c>
      <c r="Z69" s="61">
        <f t="shared" ref="Z69:Z127" si="65">+(L69)*8.33%</f>
        <v>222390.57900500001</v>
      </c>
      <c r="AA69" s="61">
        <f t="shared" ref="AA69:AA127" si="66">+K69*4.17%</f>
        <v>111328.777245</v>
      </c>
      <c r="AB69" s="61">
        <f t="shared" ref="AB69:AB127" si="67">+(L69)*8.333%</f>
        <v>222470.67165050001</v>
      </c>
      <c r="AC69" s="61">
        <f t="shared" ref="AC69:AC127" si="68">+(L69)*1%</f>
        <v>26697.548500000001</v>
      </c>
      <c r="AD69" s="39">
        <f t="shared" ref="AD69:AD127" si="69">+Z69+AA69+AB69+AC69</f>
        <v>582887.57640050002</v>
      </c>
      <c r="AE69" s="39">
        <f t="shared" ref="AE69:AE127" si="70">+((K69+J69)+AD69+Y69)</f>
        <v>3712214.0262795002</v>
      </c>
      <c r="AF69" s="39">
        <f>+C69</f>
        <v>3713150</v>
      </c>
      <c r="AG69" s="39">
        <f t="shared" ref="AG69:AG127" si="71">((+AF69*40%)*30%)-AF69</f>
        <v>-3267572</v>
      </c>
      <c r="AH69" s="18">
        <v>6</v>
      </c>
      <c r="AI69" s="19">
        <f t="shared" ref="AI69" si="72">+AE69*AH69</f>
        <v>22273284.157677002</v>
      </c>
      <c r="AJ69" s="76">
        <f t="shared" ref="AJ69:AJ128" si="73">+L69*AH69</f>
        <v>16018529.100000001</v>
      </c>
      <c r="AK69" s="76">
        <f t="shared" ref="AK69:AK128" si="74">+Y69*AH69</f>
        <v>2757429.5992740002</v>
      </c>
      <c r="AL69" s="76">
        <f t="shared" ref="AL69:AL128" si="75">+AD69*AH69</f>
        <v>3497325.4584030001</v>
      </c>
      <c r="AM69" s="76">
        <f t="shared" ref="AM69:AM128" si="76">+AE69*8%</f>
        <v>296977.12210236001</v>
      </c>
      <c r="AN69" s="76">
        <f t="shared" ref="AN69:AN128" si="77">+AI69*8%</f>
        <v>1781862.7326141603</v>
      </c>
      <c r="AO69" s="76">
        <f t="shared" ref="AO69:AO128" si="78">+AI69+AN69</f>
        <v>24055146.890291162</v>
      </c>
      <c r="AP69" s="76">
        <f>+AO69*$AP$1</f>
        <v>2405514.6890291162</v>
      </c>
      <c r="AQ69" s="76">
        <f t="shared" ref="AQ69:AQ131" si="79">+AP69*19%</f>
        <v>457047.7909155321</v>
      </c>
      <c r="AR69" s="76">
        <f t="shared" ref="AR69:AR128" si="80">+AO69+AQ69</f>
        <v>24512194.681206696</v>
      </c>
    </row>
    <row r="70" spans="1:44" ht="13.5" customHeight="1" x14ac:dyDescent="0.2">
      <c r="B70" s="20" t="s">
        <v>69</v>
      </c>
      <c r="C70" s="9"/>
      <c r="D70" s="10"/>
      <c r="E70" s="10"/>
      <c r="F70" s="33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69"/>
      <c r="AI70" s="10"/>
      <c r="AJ70" s="76"/>
      <c r="AK70" s="76"/>
      <c r="AL70" s="76"/>
      <c r="AM70" s="76"/>
      <c r="AN70" s="76"/>
      <c r="AO70" s="76"/>
      <c r="AP70" s="76"/>
      <c r="AQ70" s="76"/>
      <c r="AR70" s="76"/>
    </row>
    <row r="71" spans="1:44" ht="13.5" customHeight="1" x14ac:dyDescent="0.2">
      <c r="B71" s="12" t="s">
        <v>70</v>
      </c>
      <c r="C71" s="13"/>
      <c r="D71" s="30"/>
      <c r="E71" s="30"/>
      <c r="F71" s="31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70"/>
      <c r="AI71" s="24"/>
      <c r="AJ71" s="76"/>
      <c r="AK71" s="76"/>
      <c r="AL71" s="76"/>
      <c r="AM71" s="76"/>
      <c r="AN71" s="76"/>
      <c r="AO71" s="76"/>
      <c r="AP71" s="76"/>
      <c r="AQ71" s="76"/>
      <c r="AR71" s="76"/>
    </row>
    <row r="72" spans="1:44" ht="13.5" customHeight="1" x14ac:dyDescent="0.2">
      <c r="A72" s="1">
        <v>55</v>
      </c>
      <c r="B72" s="16" t="s">
        <v>71</v>
      </c>
      <c r="C72" s="19">
        <v>4984879</v>
      </c>
      <c r="D72" s="19">
        <v>2741683</v>
      </c>
      <c r="E72" s="19">
        <v>52091986</v>
      </c>
      <c r="F72" s="23"/>
      <c r="G72" s="38">
        <v>30</v>
      </c>
      <c r="H72" s="61">
        <f t="shared" si="54"/>
        <v>3584128.0009999997</v>
      </c>
      <c r="I72" s="61">
        <f t="shared" ref="I72:I87" si="81">IF(H72&lt;2000000,117172,0)</f>
        <v>0</v>
      </c>
      <c r="J72" s="39">
        <f t="shared" si="55"/>
        <v>0</v>
      </c>
      <c r="K72" s="39">
        <f t="shared" si="56"/>
        <v>3584128.0009999997</v>
      </c>
      <c r="L72" s="39">
        <f t="shared" si="57"/>
        <v>3584128.0009999997</v>
      </c>
      <c r="M72" s="61">
        <f t="shared" si="58"/>
        <v>143365.12003999998</v>
      </c>
      <c r="N72" s="61">
        <f t="shared" si="59"/>
        <v>143365.12003999998</v>
      </c>
      <c r="O72" s="61"/>
      <c r="P72" s="61" t="b">
        <f t="shared" ref="P72:P87" si="82">IF(AND(H72&gt;=($C$246*4),H72&lt;($C$246*16)),H72*$AI$234,IF(AND(H72&gt;=($C$246*16),H72&lt;=($C$246*17)),H72*$AI$235,IF(AND(H72&gt;($C$246*17),H72&lt;=
($C$246*18)),H72*$AI$236,IF(AND(H72&gt;($C$246*18),H72&gt;=($C$246*19)),H72*$AI$237,IF(AND(H72&gt;($C$246*19),H72&lt;=($C$246*20)),H72*$AI$238,IF((H72&gt;($C$246*20)),H72*$AI$239))))))</f>
        <v>0</v>
      </c>
      <c r="Q72" s="39">
        <f t="shared" si="60"/>
        <v>286730.24007999996</v>
      </c>
      <c r="R72" s="39">
        <f t="shared" si="61"/>
        <v>3297397.7609199998</v>
      </c>
      <c r="S72" s="61">
        <f t="shared" ref="S72:S87" si="83">+IF(L72&gt;($C$246*10),L72*8.5%,0)</f>
        <v>0</v>
      </c>
      <c r="T72" s="61">
        <f t="shared" si="62"/>
        <v>430095.36011999997</v>
      </c>
      <c r="U72" s="61">
        <f t="shared" ref="U72:U87" si="84">+K72*$C$253</f>
        <v>37418.296330439996</v>
      </c>
      <c r="V72" s="61">
        <f t="shared" si="63"/>
        <v>149458.13764169998</v>
      </c>
      <c r="W72" s="65">
        <f t="shared" ref="W72:W87" si="85">+IF(H72&lt;$C$249,0,H72*3%)</f>
        <v>0</v>
      </c>
      <c r="X72" s="65">
        <f t="shared" ref="X72:X87" si="86">+IF(K72&lt;$C$249,0,K72*2%)</f>
        <v>0</v>
      </c>
      <c r="Y72" s="39">
        <f t="shared" si="64"/>
        <v>616971.79409213993</v>
      </c>
      <c r="Z72" s="61">
        <f t="shared" si="65"/>
        <v>298557.86248329998</v>
      </c>
      <c r="AA72" s="61">
        <f t="shared" si="66"/>
        <v>149458.13764169998</v>
      </c>
      <c r="AB72" s="61">
        <f t="shared" si="67"/>
        <v>298665.38632332999</v>
      </c>
      <c r="AC72" s="61">
        <f t="shared" si="68"/>
        <v>35841.280009999995</v>
      </c>
      <c r="AD72" s="39">
        <f t="shared" si="69"/>
        <v>782522.66645833</v>
      </c>
      <c r="AE72" s="39">
        <f t="shared" si="70"/>
        <v>4983622.4615504695</v>
      </c>
      <c r="AF72" s="39">
        <f t="shared" ref="AF72:AF87" si="87">+C72</f>
        <v>4984879</v>
      </c>
      <c r="AG72" s="39">
        <f t="shared" si="71"/>
        <v>-4386693.5199999996</v>
      </c>
      <c r="AH72" s="71">
        <v>6</v>
      </c>
      <c r="AI72" s="19">
        <f t="shared" ref="AI72:AI87" si="88">+AE72*AH72</f>
        <v>29901734.769302815</v>
      </c>
      <c r="AJ72" s="76">
        <f t="shared" si="73"/>
        <v>21504768.005999997</v>
      </c>
      <c r="AK72" s="76">
        <f t="shared" si="74"/>
        <v>3701830.7645528396</v>
      </c>
      <c r="AL72" s="76">
        <f t="shared" si="75"/>
        <v>4695135.9987499798</v>
      </c>
      <c r="AM72" s="76">
        <f t="shared" si="76"/>
        <v>398689.79692403757</v>
      </c>
      <c r="AN72" s="76">
        <f t="shared" si="77"/>
        <v>2392138.7815442253</v>
      </c>
      <c r="AO72" s="76">
        <f t="shared" si="78"/>
        <v>32293873.550847039</v>
      </c>
      <c r="AP72" s="76">
        <f t="shared" ref="AP72:AP87" si="89">+AO72*$AP$1</f>
        <v>3229387.3550847042</v>
      </c>
      <c r="AQ72" s="76">
        <f t="shared" si="79"/>
        <v>613583.59746609384</v>
      </c>
      <c r="AR72" s="76">
        <f t="shared" si="80"/>
        <v>32907457.148313131</v>
      </c>
    </row>
    <row r="73" spans="1:44" ht="13.5" customHeight="1" x14ac:dyDescent="0.2">
      <c r="A73" s="1">
        <f>+A72+1</f>
        <v>56</v>
      </c>
      <c r="B73" s="16" t="s">
        <v>72</v>
      </c>
      <c r="C73" s="19">
        <v>3094387</v>
      </c>
      <c r="D73" s="19">
        <v>1701913</v>
      </c>
      <c r="E73" s="19">
        <v>32336344</v>
      </c>
      <c r="F73" s="19">
        <v>0</v>
      </c>
      <c r="G73" s="38">
        <v>30</v>
      </c>
      <c r="H73" s="61">
        <f t="shared" si="54"/>
        <v>2224864.253</v>
      </c>
      <c r="I73" s="61">
        <f t="shared" si="81"/>
        <v>0</v>
      </c>
      <c r="J73" s="39">
        <f t="shared" si="55"/>
        <v>0</v>
      </c>
      <c r="K73" s="39">
        <f t="shared" si="56"/>
        <v>2224864.253</v>
      </c>
      <c r="L73" s="39">
        <f t="shared" si="57"/>
        <v>2224864.253</v>
      </c>
      <c r="M73" s="61">
        <f t="shared" si="58"/>
        <v>88994.570120000004</v>
      </c>
      <c r="N73" s="61">
        <f t="shared" si="59"/>
        <v>88994.570120000004</v>
      </c>
      <c r="O73" s="61"/>
      <c r="P73" s="61" t="b">
        <f t="shared" si="82"/>
        <v>0</v>
      </c>
      <c r="Q73" s="39">
        <f t="shared" si="60"/>
        <v>177989.14024000001</v>
      </c>
      <c r="R73" s="39">
        <f t="shared" si="61"/>
        <v>2046875.1127599999</v>
      </c>
      <c r="S73" s="61">
        <f t="shared" si="83"/>
        <v>0</v>
      </c>
      <c r="T73" s="61">
        <f t="shared" si="62"/>
        <v>266983.71035999997</v>
      </c>
      <c r="U73" s="61">
        <f t="shared" si="84"/>
        <v>23227.582801320001</v>
      </c>
      <c r="V73" s="61">
        <f t="shared" si="63"/>
        <v>92776.83935010001</v>
      </c>
      <c r="W73" s="65">
        <f t="shared" si="85"/>
        <v>0</v>
      </c>
      <c r="X73" s="65">
        <f t="shared" si="86"/>
        <v>0</v>
      </c>
      <c r="Y73" s="39">
        <f t="shared" si="64"/>
        <v>382988.13251142</v>
      </c>
      <c r="Z73" s="61">
        <f t="shared" si="65"/>
        <v>185331.19227490001</v>
      </c>
      <c r="AA73" s="61">
        <f t="shared" si="66"/>
        <v>92776.83935010001</v>
      </c>
      <c r="AB73" s="61">
        <f t="shared" si="67"/>
        <v>185397.93820249001</v>
      </c>
      <c r="AC73" s="61">
        <f t="shared" si="68"/>
        <v>22248.642530000001</v>
      </c>
      <c r="AD73" s="39">
        <f t="shared" si="69"/>
        <v>485754.61235749006</v>
      </c>
      <c r="AE73" s="39">
        <f t="shared" si="70"/>
        <v>3093606.9978689104</v>
      </c>
      <c r="AF73" s="39">
        <f t="shared" si="87"/>
        <v>3094387</v>
      </c>
      <c r="AG73" s="39">
        <f t="shared" si="71"/>
        <v>-2723060.56</v>
      </c>
      <c r="AH73" s="71">
        <v>6</v>
      </c>
      <c r="AI73" s="19">
        <f t="shared" si="88"/>
        <v>18561641.987213463</v>
      </c>
      <c r="AJ73" s="76">
        <f t="shared" si="73"/>
        <v>13349185.517999999</v>
      </c>
      <c r="AK73" s="76">
        <f t="shared" si="74"/>
        <v>2297928.7950685201</v>
      </c>
      <c r="AL73" s="76">
        <f t="shared" si="75"/>
        <v>2914527.6741449405</v>
      </c>
      <c r="AM73" s="76">
        <f t="shared" si="76"/>
        <v>247488.55982951284</v>
      </c>
      <c r="AN73" s="76">
        <f t="shared" si="77"/>
        <v>1484931.3589770771</v>
      </c>
      <c r="AO73" s="76">
        <f t="shared" si="78"/>
        <v>20046573.346190538</v>
      </c>
      <c r="AP73" s="76">
        <f t="shared" si="89"/>
        <v>2004657.3346190539</v>
      </c>
      <c r="AQ73" s="76">
        <f t="shared" si="79"/>
        <v>380884.89357762021</v>
      </c>
      <c r="AR73" s="76">
        <f t="shared" si="80"/>
        <v>20427458.239768159</v>
      </c>
    </row>
    <row r="74" spans="1:44" ht="13.5" customHeight="1" x14ac:dyDescent="0.2">
      <c r="A74" s="1">
        <f t="shared" ref="A74:A87" si="90">+A73+1</f>
        <v>57</v>
      </c>
      <c r="B74" s="16" t="s">
        <v>73</v>
      </c>
      <c r="C74" s="19">
        <v>3094387</v>
      </c>
      <c r="D74" s="19">
        <v>1701913</v>
      </c>
      <c r="E74" s="19">
        <v>32336344</v>
      </c>
      <c r="F74" s="19">
        <v>0</v>
      </c>
      <c r="G74" s="38">
        <v>30</v>
      </c>
      <c r="H74" s="61">
        <f t="shared" si="54"/>
        <v>2224864.253</v>
      </c>
      <c r="I74" s="61">
        <f t="shared" si="81"/>
        <v>0</v>
      </c>
      <c r="J74" s="39">
        <f t="shared" si="55"/>
        <v>0</v>
      </c>
      <c r="K74" s="39">
        <f t="shared" si="56"/>
        <v>2224864.253</v>
      </c>
      <c r="L74" s="39">
        <f t="shared" si="57"/>
        <v>2224864.253</v>
      </c>
      <c r="M74" s="61">
        <f t="shared" si="58"/>
        <v>88994.570120000004</v>
      </c>
      <c r="N74" s="61">
        <f t="shared" si="59"/>
        <v>88994.570120000004</v>
      </c>
      <c r="O74" s="61"/>
      <c r="P74" s="61" t="b">
        <f t="shared" si="82"/>
        <v>0</v>
      </c>
      <c r="Q74" s="39">
        <f t="shared" si="60"/>
        <v>177989.14024000001</v>
      </c>
      <c r="R74" s="39">
        <f t="shared" si="61"/>
        <v>2046875.1127599999</v>
      </c>
      <c r="S74" s="61">
        <f t="shared" si="83"/>
        <v>0</v>
      </c>
      <c r="T74" s="61">
        <f t="shared" si="62"/>
        <v>266983.71035999997</v>
      </c>
      <c r="U74" s="61">
        <f t="shared" si="84"/>
        <v>23227.582801320001</v>
      </c>
      <c r="V74" s="61">
        <f t="shared" si="63"/>
        <v>92776.83935010001</v>
      </c>
      <c r="W74" s="65">
        <f t="shared" si="85"/>
        <v>0</v>
      </c>
      <c r="X74" s="65">
        <f t="shared" si="86"/>
        <v>0</v>
      </c>
      <c r="Y74" s="39">
        <f t="shared" si="64"/>
        <v>382988.13251142</v>
      </c>
      <c r="Z74" s="61">
        <f t="shared" si="65"/>
        <v>185331.19227490001</v>
      </c>
      <c r="AA74" s="61">
        <f t="shared" si="66"/>
        <v>92776.83935010001</v>
      </c>
      <c r="AB74" s="61">
        <f t="shared" si="67"/>
        <v>185397.93820249001</v>
      </c>
      <c r="AC74" s="61">
        <f t="shared" si="68"/>
        <v>22248.642530000001</v>
      </c>
      <c r="AD74" s="39">
        <f t="shared" si="69"/>
        <v>485754.61235749006</v>
      </c>
      <c r="AE74" s="39">
        <f t="shared" si="70"/>
        <v>3093606.9978689104</v>
      </c>
      <c r="AF74" s="39">
        <f t="shared" si="87"/>
        <v>3094387</v>
      </c>
      <c r="AG74" s="39">
        <f t="shared" si="71"/>
        <v>-2723060.56</v>
      </c>
      <c r="AH74" s="71">
        <v>6</v>
      </c>
      <c r="AI74" s="19">
        <f t="shared" si="88"/>
        <v>18561641.987213463</v>
      </c>
      <c r="AJ74" s="76">
        <f t="shared" si="73"/>
        <v>13349185.517999999</v>
      </c>
      <c r="AK74" s="76">
        <f t="shared" si="74"/>
        <v>2297928.7950685201</v>
      </c>
      <c r="AL74" s="76">
        <f t="shared" si="75"/>
        <v>2914527.6741449405</v>
      </c>
      <c r="AM74" s="76">
        <f t="shared" si="76"/>
        <v>247488.55982951284</v>
      </c>
      <c r="AN74" s="76">
        <f t="shared" si="77"/>
        <v>1484931.3589770771</v>
      </c>
      <c r="AO74" s="76">
        <f t="shared" si="78"/>
        <v>20046573.346190538</v>
      </c>
      <c r="AP74" s="76">
        <f t="shared" si="89"/>
        <v>2004657.3346190539</v>
      </c>
      <c r="AQ74" s="76">
        <f t="shared" si="79"/>
        <v>380884.89357762021</v>
      </c>
      <c r="AR74" s="76">
        <f t="shared" si="80"/>
        <v>20427458.239768159</v>
      </c>
    </row>
    <row r="75" spans="1:44" ht="13.5" customHeight="1" x14ac:dyDescent="0.2">
      <c r="A75" s="1">
        <f t="shared" si="90"/>
        <v>58</v>
      </c>
      <c r="B75" s="16" t="s">
        <v>74</v>
      </c>
      <c r="C75" s="19">
        <v>3094387</v>
      </c>
      <c r="D75" s="19">
        <v>1701913</v>
      </c>
      <c r="E75" s="19">
        <v>32336344</v>
      </c>
      <c r="F75" s="19">
        <v>0</v>
      </c>
      <c r="G75" s="38">
        <v>30</v>
      </c>
      <c r="H75" s="61">
        <f t="shared" si="54"/>
        <v>2224864.253</v>
      </c>
      <c r="I75" s="61">
        <f t="shared" si="81"/>
        <v>0</v>
      </c>
      <c r="J75" s="39">
        <f t="shared" si="55"/>
        <v>0</v>
      </c>
      <c r="K75" s="39">
        <f t="shared" si="56"/>
        <v>2224864.253</v>
      </c>
      <c r="L75" s="39">
        <f t="shared" si="57"/>
        <v>2224864.253</v>
      </c>
      <c r="M75" s="61">
        <f t="shared" si="58"/>
        <v>88994.570120000004</v>
      </c>
      <c r="N75" s="61">
        <f t="shared" si="59"/>
        <v>88994.570120000004</v>
      </c>
      <c r="O75" s="61"/>
      <c r="P75" s="61" t="b">
        <f t="shared" si="82"/>
        <v>0</v>
      </c>
      <c r="Q75" s="39">
        <f t="shared" si="60"/>
        <v>177989.14024000001</v>
      </c>
      <c r="R75" s="39">
        <f t="shared" si="61"/>
        <v>2046875.1127599999</v>
      </c>
      <c r="S75" s="61">
        <f t="shared" si="83"/>
        <v>0</v>
      </c>
      <c r="T75" s="61">
        <f t="shared" si="62"/>
        <v>266983.71035999997</v>
      </c>
      <c r="U75" s="61">
        <f t="shared" si="84"/>
        <v>23227.582801320001</v>
      </c>
      <c r="V75" s="61">
        <f t="shared" si="63"/>
        <v>92776.83935010001</v>
      </c>
      <c r="W75" s="65">
        <f t="shared" si="85"/>
        <v>0</v>
      </c>
      <c r="X75" s="65">
        <f t="shared" si="86"/>
        <v>0</v>
      </c>
      <c r="Y75" s="39">
        <f t="shared" si="64"/>
        <v>382988.13251142</v>
      </c>
      <c r="Z75" s="61">
        <f t="shared" si="65"/>
        <v>185331.19227490001</v>
      </c>
      <c r="AA75" s="61">
        <f t="shared" si="66"/>
        <v>92776.83935010001</v>
      </c>
      <c r="AB75" s="61">
        <f t="shared" si="67"/>
        <v>185397.93820249001</v>
      </c>
      <c r="AC75" s="61">
        <f t="shared" si="68"/>
        <v>22248.642530000001</v>
      </c>
      <c r="AD75" s="39">
        <f t="shared" si="69"/>
        <v>485754.61235749006</v>
      </c>
      <c r="AE75" s="39">
        <f t="shared" si="70"/>
        <v>3093606.9978689104</v>
      </c>
      <c r="AF75" s="39">
        <f t="shared" si="87"/>
        <v>3094387</v>
      </c>
      <c r="AG75" s="39">
        <f t="shared" si="71"/>
        <v>-2723060.56</v>
      </c>
      <c r="AH75" s="71">
        <v>6</v>
      </c>
      <c r="AI75" s="19">
        <f t="shared" si="88"/>
        <v>18561641.987213463</v>
      </c>
      <c r="AJ75" s="76">
        <f t="shared" si="73"/>
        <v>13349185.517999999</v>
      </c>
      <c r="AK75" s="76">
        <f t="shared" si="74"/>
        <v>2297928.7950685201</v>
      </c>
      <c r="AL75" s="76">
        <f t="shared" si="75"/>
        <v>2914527.6741449405</v>
      </c>
      <c r="AM75" s="76">
        <f t="shared" si="76"/>
        <v>247488.55982951284</v>
      </c>
      <c r="AN75" s="76">
        <f t="shared" si="77"/>
        <v>1484931.3589770771</v>
      </c>
      <c r="AO75" s="76">
        <f t="shared" si="78"/>
        <v>20046573.346190538</v>
      </c>
      <c r="AP75" s="76">
        <f t="shared" si="89"/>
        <v>2004657.3346190539</v>
      </c>
      <c r="AQ75" s="76">
        <f t="shared" si="79"/>
        <v>380884.89357762021</v>
      </c>
      <c r="AR75" s="76">
        <f t="shared" si="80"/>
        <v>20427458.239768159</v>
      </c>
    </row>
    <row r="76" spans="1:44" ht="13.5" customHeight="1" x14ac:dyDescent="0.2">
      <c r="A76" s="1">
        <f t="shared" si="90"/>
        <v>59</v>
      </c>
      <c r="B76" s="16" t="s">
        <v>75</v>
      </c>
      <c r="C76" s="19">
        <v>3094387</v>
      </c>
      <c r="D76" s="19">
        <v>1701913</v>
      </c>
      <c r="E76" s="19">
        <v>32336344</v>
      </c>
      <c r="F76" s="19">
        <v>0</v>
      </c>
      <c r="G76" s="38">
        <v>30</v>
      </c>
      <c r="H76" s="61">
        <f t="shared" si="54"/>
        <v>2224864.253</v>
      </c>
      <c r="I76" s="61">
        <f t="shared" si="81"/>
        <v>0</v>
      </c>
      <c r="J76" s="39">
        <f t="shared" si="55"/>
        <v>0</v>
      </c>
      <c r="K76" s="39">
        <f t="shared" si="56"/>
        <v>2224864.253</v>
      </c>
      <c r="L76" s="39">
        <f t="shared" si="57"/>
        <v>2224864.253</v>
      </c>
      <c r="M76" s="61">
        <f t="shared" si="58"/>
        <v>88994.570120000004</v>
      </c>
      <c r="N76" s="61">
        <f t="shared" si="59"/>
        <v>88994.570120000004</v>
      </c>
      <c r="O76" s="61"/>
      <c r="P76" s="61" t="b">
        <f t="shared" si="82"/>
        <v>0</v>
      </c>
      <c r="Q76" s="39">
        <f t="shared" si="60"/>
        <v>177989.14024000001</v>
      </c>
      <c r="R76" s="39">
        <f t="shared" si="61"/>
        <v>2046875.1127599999</v>
      </c>
      <c r="S76" s="61">
        <f t="shared" si="83"/>
        <v>0</v>
      </c>
      <c r="T76" s="61">
        <f t="shared" si="62"/>
        <v>266983.71035999997</v>
      </c>
      <c r="U76" s="61">
        <f t="shared" si="84"/>
        <v>23227.582801320001</v>
      </c>
      <c r="V76" s="61">
        <f t="shared" si="63"/>
        <v>92776.83935010001</v>
      </c>
      <c r="W76" s="65">
        <f t="shared" si="85"/>
        <v>0</v>
      </c>
      <c r="X76" s="65">
        <f t="shared" si="86"/>
        <v>0</v>
      </c>
      <c r="Y76" s="39">
        <f t="shared" si="64"/>
        <v>382988.13251142</v>
      </c>
      <c r="Z76" s="61">
        <f t="shared" si="65"/>
        <v>185331.19227490001</v>
      </c>
      <c r="AA76" s="61">
        <f t="shared" si="66"/>
        <v>92776.83935010001</v>
      </c>
      <c r="AB76" s="61">
        <f t="shared" si="67"/>
        <v>185397.93820249001</v>
      </c>
      <c r="AC76" s="61">
        <f t="shared" si="68"/>
        <v>22248.642530000001</v>
      </c>
      <c r="AD76" s="39">
        <f t="shared" si="69"/>
        <v>485754.61235749006</v>
      </c>
      <c r="AE76" s="39">
        <f t="shared" si="70"/>
        <v>3093606.9978689104</v>
      </c>
      <c r="AF76" s="39">
        <f t="shared" si="87"/>
        <v>3094387</v>
      </c>
      <c r="AG76" s="39">
        <f t="shared" si="71"/>
        <v>-2723060.56</v>
      </c>
      <c r="AH76" s="71">
        <v>6</v>
      </c>
      <c r="AI76" s="19">
        <f t="shared" si="88"/>
        <v>18561641.987213463</v>
      </c>
      <c r="AJ76" s="76">
        <f t="shared" si="73"/>
        <v>13349185.517999999</v>
      </c>
      <c r="AK76" s="76">
        <f t="shared" si="74"/>
        <v>2297928.7950685201</v>
      </c>
      <c r="AL76" s="76">
        <f t="shared" si="75"/>
        <v>2914527.6741449405</v>
      </c>
      <c r="AM76" s="76">
        <f t="shared" si="76"/>
        <v>247488.55982951284</v>
      </c>
      <c r="AN76" s="76">
        <f t="shared" si="77"/>
        <v>1484931.3589770771</v>
      </c>
      <c r="AO76" s="76">
        <f t="shared" si="78"/>
        <v>20046573.346190538</v>
      </c>
      <c r="AP76" s="76">
        <f t="shared" si="89"/>
        <v>2004657.3346190539</v>
      </c>
      <c r="AQ76" s="76">
        <f t="shared" si="79"/>
        <v>380884.89357762021</v>
      </c>
      <c r="AR76" s="76">
        <f t="shared" si="80"/>
        <v>20427458.239768159</v>
      </c>
    </row>
    <row r="77" spans="1:44" ht="13.5" customHeight="1" x14ac:dyDescent="0.2">
      <c r="A77" s="1">
        <f t="shared" si="90"/>
        <v>60</v>
      </c>
      <c r="B77" s="16" t="s">
        <v>76</v>
      </c>
      <c r="C77" s="19">
        <v>3245968</v>
      </c>
      <c r="D77" s="19">
        <v>1785282</v>
      </c>
      <c r="E77" s="19">
        <v>33920366</v>
      </c>
      <c r="F77" s="19">
        <v>0</v>
      </c>
      <c r="G77" s="38">
        <v>30</v>
      </c>
      <c r="H77" s="61">
        <f t="shared" si="54"/>
        <v>2333850.9920000001</v>
      </c>
      <c r="I77" s="61">
        <f t="shared" si="81"/>
        <v>0</v>
      </c>
      <c r="J77" s="39">
        <f t="shared" si="55"/>
        <v>0</v>
      </c>
      <c r="K77" s="39">
        <f t="shared" si="56"/>
        <v>2333850.9920000001</v>
      </c>
      <c r="L77" s="39">
        <f t="shared" si="57"/>
        <v>2333850.9920000001</v>
      </c>
      <c r="M77" s="61">
        <f t="shared" si="58"/>
        <v>93354.039680000002</v>
      </c>
      <c r="N77" s="61">
        <f t="shared" si="59"/>
        <v>93354.039680000002</v>
      </c>
      <c r="O77" s="61"/>
      <c r="P77" s="61" t="b">
        <f t="shared" si="82"/>
        <v>0</v>
      </c>
      <c r="Q77" s="39">
        <f t="shared" si="60"/>
        <v>186708.07936</v>
      </c>
      <c r="R77" s="39">
        <f t="shared" si="61"/>
        <v>2147142.9126400002</v>
      </c>
      <c r="S77" s="61">
        <f t="shared" si="83"/>
        <v>0</v>
      </c>
      <c r="T77" s="61">
        <f t="shared" si="62"/>
        <v>280062.11904000002</v>
      </c>
      <c r="U77" s="61">
        <f t="shared" si="84"/>
        <v>24365.404356480001</v>
      </c>
      <c r="V77" s="61">
        <f t="shared" si="63"/>
        <v>97321.586366400006</v>
      </c>
      <c r="W77" s="65">
        <f t="shared" si="85"/>
        <v>0</v>
      </c>
      <c r="X77" s="65">
        <f t="shared" si="86"/>
        <v>0</v>
      </c>
      <c r="Y77" s="39">
        <f t="shared" si="64"/>
        <v>401749.10976288002</v>
      </c>
      <c r="Z77" s="61">
        <f t="shared" si="65"/>
        <v>194409.7876336</v>
      </c>
      <c r="AA77" s="61">
        <f t="shared" si="66"/>
        <v>97321.586366400006</v>
      </c>
      <c r="AB77" s="61">
        <f t="shared" si="67"/>
        <v>194479.80316336002</v>
      </c>
      <c r="AC77" s="61">
        <f t="shared" si="68"/>
        <v>23338.50992</v>
      </c>
      <c r="AD77" s="39">
        <f t="shared" si="69"/>
        <v>509549.68708336004</v>
      </c>
      <c r="AE77" s="39">
        <f t="shared" si="70"/>
        <v>3245149.7888462404</v>
      </c>
      <c r="AF77" s="39">
        <f t="shared" si="87"/>
        <v>3245968</v>
      </c>
      <c r="AG77" s="39">
        <f t="shared" si="71"/>
        <v>-2856451.84</v>
      </c>
      <c r="AH77" s="71">
        <v>6</v>
      </c>
      <c r="AI77" s="19">
        <f t="shared" si="88"/>
        <v>19470898.733077444</v>
      </c>
      <c r="AJ77" s="76">
        <f t="shared" si="73"/>
        <v>14003105.952</v>
      </c>
      <c r="AK77" s="76">
        <f t="shared" si="74"/>
        <v>2410494.6585772801</v>
      </c>
      <c r="AL77" s="76">
        <f t="shared" si="75"/>
        <v>3057298.1225001602</v>
      </c>
      <c r="AM77" s="76">
        <f t="shared" si="76"/>
        <v>259611.98310769923</v>
      </c>
      <c r="AN77" s="76">
        <f t="shared" si="77"/>
        <v>1557671.8986461957</v>
      </c>
      <c r="AO77" s="76">
        <f t="shared" si="78"/>
        <v>21028570.631723639</v>
      </c>
      <c r="AP77" s="76">
        <f t="shared" si="89"/>
        <v>2102857.0631723641</v>
      </c>
      <c r="AQ77" s="76">
        <f t="shared" si="79"/>
        <v>399542.84200274921</v>
      </c>
      <c r="AR77" s="76">
        <f t="shared" si="80"/>
        <v>21428113.473726388</v>
      </c>
    </row>
    <row r="78" spans="1:44" ht="13.5" customHeight="1" x14ac:dyDescent="0.2">
      <c r="A78" s="1">
        <f t="shared" si="90"/>
        <v>61</v>
      </c>
      <c r="B78" s="16" t="s">
        <v>77</v>
      </c>
      <c r="C78" s="19">
        <v>2227958</v>
      </c>
      <c r="D78" s="19">
        <v>1225377</v>
      </c>
      <c r="E78" s="19">
        <v>23282161</v>
      </c>
      <c r="F78" s="19">
        <v>0</v>
      </c>
      <c r="G78" s="38">
        <v>30</v>
      </c>
      <c r="H78" s="61">
        <f t="shared" si="54"/>
        <v>1601901.8019999999</v>
      </c>
      <c r="I78" s="61">
        <f t="shared" si="81"/>
        <v>117172</v>
      </c>
      <c r="J78" s="39">
        <f t="shared" si="55"/>
        <v>117172</v>
      </c>
      <c r="K78" s="39">
        <f t="shared" si="56"/>
        <v>1601901.8019999999</v>
      </c>
      <c r="L78" s="39">
        <f t="shared" si="57"/>
        <v>1719073.8019999999</v>
      </c>
      <c r="M78" s="61">
        <f t="shared" si="58"/>
        <v>64076.072079999998</v>
      </c>
      <c r="N78" s="61">
        <f t="shared" si="59"/>
        <v>64076.072079999998</v>
      </c>
      <c r="O78" s="61"/>
      <c r="P78" s="61" t="b">
        <f t="shared" si="82"/>
        <v>0</v>
      </c>
      <c r="Q78" s="39">
        <f t="shared" si="60"/>
        <v>128152.14416</v>
      </c>
      <c r="R78" s="39">
        <f t="shared" si="61"/>
        <v>1590921.65784</v>
      </c>
      <c r="S78" s="61">
        <f t="shared" si="83"/>
        <v>0</v>
      </c>
      <c r="T78" s="61">
        <f t="shared" si="62"/>
        <v>192228.21623999998</v>
      </c>
      <c r="U78" s="61">
        <f t="shared" si="84"/>
        <v>16723.854812879999</v>
      </c>
      <c r="V78" s="61">
        <f t="shared" si="63"/>
        <v>66799.305143399994</v>
      </c>
      <c r="W78" s="65">
        <f t="shared" si="85"/>
        <v>0</v>
      </c>
      <c r="X78" s="65">
        <f t="shared" si="86"/>
        <v>0</v>
      </c>
      <c r="Y78" s="39">
        <f t="shared" si="64"/>
        <v>275751.37619627995</v>
      </c>
      <c r="Z78" s="61">
        <f t="shared" si="65"/>
        <v>143198.84770660001</v>
      </c>
      <c r="AA78" s="61">
        <f t="shared" si="66"/>
        <v>66799.305143399994</v>
      </c>
      <c r="AB78" s="61">
        <f t="shared" si="67"/>
        <v>143250.41992066</v>
      </c>
      <c r="AC78" s="61">
        <f t="shared" si="68"/>
        <v>17190.738020000001</v>
      </c>
      <c r="AD78" s="39">
        <f t="shared" si="69"/>
        <v>370439.31079066003</v>
      </c>
      <c r="AE78" s="54">
        <f t="shared" si="70"/>
        <v>2365264.4889869401</v>
      </c>
      <c r="AF78" s="39">
        <f t="shared" si="87"/>
        <v>2227958</v>
      </c>
      <c r="AG78" s="39">
        <f t="shared" si="71"/>
        <v>-1960603.04</v>
      </c>
      <c r="AH78" s="71">
        <v>6</v>
      </c>
      <c r="AI78" s="19">
        <f t="shared" si="88"/>
        <v>14191586.933921641</v>
      </c>
      <c r="AJ78" s="76">
        <f t="shared" si="73"/>
        <v>10314442.811999999</v>
      </c>
      <c r="AK78" s="76">
        <f t="shared" si="74"/>
        <v>1654508.2571776798</v>
      </c>
      <c r="AL78" s="76">
        <f t="shared" si="75"/>
        <v>2222635.8647439601</v>
      </c>
      <c r="AM78" s="76">
        <f t="shared" si="76"/>
        <v>189221.15911895523</v>
      </c>
      <c r="AN78" s="76">
        <f t="shared" si="77"/>
        <v>1135326.9547137313</v>
      </c>
      <c r="AO78" s="76">
        <f t="shared" si="78"/>
        <v>15326913.888635373</v>
      </c>
      <c r="AP78" s="76">
        <f t="shared" si="89"/>
        <v>1532691.3888635375</v>
      </c>
      <c r="AQ78" s="76">
        <f t="shared" si="79"/>
        <v>291211.36388407211</v>
      </c>
      <c r="AR78" s="76">
        <f t="shared" si="80"/>
        <v>15618125.252519445</v>
      </c>
    </row>
    <row r="79" spans="1:44" ht="13.5" customHeight="1" x14ac:dyDescent="0.2">
      <c r="A79" s="1">
        <f t="shared" si="90"/>
        <v>62</v>
      </c>
      <c r="B79" s="16" t="s">
        <v>78</v>
      </c>
      <c r="C79" s="19">
        <v>2227958</v>
      </c>
      <c r="D79" s="19">
        <v>1225377</v>
      </c>
      <c r="E79" s="19">
        <v>23282161</v>
      </c>
      <c r="F79" s="19">
        <v>0</v>
      </c>
      <c r="G79" s="38">
        <v>30</v>
      </c>
      <c r="H79" s="61">
        <f t="shared" si="54"/>
        <v>1601901.8019999999</v>
      </c>
      <c r="I79" s="61">
        <f t="shared" si="81"/>
        <v>117172</v>
      </c>
      <c r="J79" s="39">
        <f t="shared" si="55"/>
        <v>117172</v>
      </c>
      <c r="K79" s="39">
        <f t="shared" si="56"/>
        <v>1601901.8019999999</v>
      </c>
      <c r="L79" s="39">
        <f t="shared" si="57"/>
        <v>1719073.8019999999</v>
      </c>
      <c r="M79" s="61">
        <f t="shared" si="58"/>
        <v>64076.072079999998</v>
      </c>
      <c r="N79" s="61">
        <f t="shared" si="59"/>
        <v>64076.072079999998</v>
      </c>
      <c r="O79" s="61"/>
      <c r="P79" s="61" t="b">
        <f t="shared" si="82"/>
        <v>0</v>
      </c>
      <c r="Q79" s="39">
        <f t="shared" si="60"/>
        <v>128152.14416</v>
      </c>
      <c r="R79" s="39">
        <f t="shared" si="61"/>
        <v>1590921.65784</v>
      </c>
      <c r="S79" s="61">
        <f t="shared" si="83"/>
        <v>0</v>
      </c>
      <c r="T79" s="61">
        <f t="shared" si="62"/>
        <v>192228.21623999998</v>
      </c>
      <c r="U79" s="61">
        <f t="shared" si="84"/>
        <v>16723.854812879999</v>
      </c>
      <c r="V79" s="61">
        <f t="shared" si="63"/>
        <v>66799.305143399994</v>
      </c>
      <c r="W79" s="65">
        <f t="shared" si="85"/>
        <v>0</v>
      </c>
      <c r="X79" s="65">
        <f t="shared" si="86"/>
        <v>0</v>
      </c>
      <c r="Y79" s="39">
        <f t="shared" si="64"/>
        <v>275751.37619627995</v>
      </c>
      <c r="Z79" s="61">
        <f t="shared" si="65"/>
        <v>143198.84770660001</v>
      </c>
      <c r="AA79" s="61">
        <f t="shared" si="66"/>
        <v>66799.305143399994</v>
      </c>
      <c r="AB79" s="61">
        <f t="shared" si="67"/>
        <v>143250.41992066</v>
      </c>
      <c r="AC79" s="61">
        <f t="shared" si="68"/>
        <v>17190.738020000001</v>
      </c>
      <c r="AD79" s="39">
        <f t="shared" si="69"/>
        <v>370439.31079066003</v>
      </c>
      <c r="AE79" s="54">
        <f t="shared" si="70"/>
        <v>2365264.4889869401</v>
      </c>
      <c r="AF79" s="39">
        <f t="shared" si="87"/>
        <v>2227958</v>
      </c>
      <c r="AG79" s="39">
        <f t="shared" si="71"/>
        <v>-1960603.04</v>
      </c>
      <c r="AH79" s="71">
        <v>6</v>
      </c>
      <c r="AI79" s="19">
        <f t="shared" si="88"/>
        <v>14191586.933921641</v>
      </c>
      <c r="AJ79" s="76">
        <f t="shared" si="73"/>
        <v>10314442.811999999</v>
      </c>
      <c r="AK79" s="76">
        <f t="shared" si="74"/>
        <v>1654508.2571776798</v>
      </c>
      <c r="AL79" s="76">
        <f t="shared" si="75"/>
        <v>2222635.8647439601</v>
      </c>
      <c r="AM79" s="76">
        <f t="shared" si="76"/>
        <v>189221.15911895523</v>
      </c>
      <c r="AN79" s="76">
        <f t="shared" si="77"/>
        <v>1135326.9547137313</v>
      </c>
      <c r="AO79" s="76">
        <f t="shared" si="78"/>
        <v>15326913.888635373</v>
      </c>
      <c r="AP79" s="76">
        <f t="shared" si="89"/>
        <v>1532691.3888635375</v>
      </c>
      <c r="AQ79" s="76">
        <f t="shared" si="79"/>
        <v>291211.36388407211</v>
      </c>
      <c r="AR79" s="76">
        <f t="shared" si="80"/>
        <v>15618125.252519445</v>
      </c>
    </row>
    <row r="80" spans="1:44" ht="13.5" customHeight="1" x14ac:dyDescent="0.2">
      <c r="A80" s="1">
        <f t="shared" si="90"/>
        <v>63</v>
      </c>
      <c r="B80" s="16" t="s">
        <v>79</v>
      </c>
      <c r="C80" s="19">
        <v>2227958</v>
      </c>
      <c r="D80" s="19">
        <v>1225377</v>
      </c>
      <c r="E80" s="19">
        <v>23282161</v>
      </c>
      <c r="F80" s="19">
        <v>0</v>
      </c>
      <c r="G80" s="38">
        <v>30</v>
      </c>
      <c r="H80" s="61">
        <f t="shared" si="54"/>
        <v>1601901.8019999999</v>
      </c>
      <c r="I80" s="61">
        <f t="shared" si="81"/>
        <v>117172</v>
      </c>
      <c r="J80" s="39">
        <f t="shared" si="55"/>
        <v>117172</v>
      </c>
      <c r="K80" s="39">
        <f t="shared" si="56"/>
        <v>1601901.8019999999</v>
      </c>
      <c r="L80" s="39">
        <f t="shared" si="57"/>
        <v>1719073.8019999999</v>
      </c>
      <c r="M80" s="61">
        <f t="shared" si="58"/>
        <v>64076.072079999998</v>
      </c>
      <c r="N80" s="61">
        <f t="shared" si="59"/>
        <v>64076.072079999998</v>
      </c>
      <c r="O80" s="61"/>
      <c r="P80" s="61" t="b">
        <f t="shared" si="82"/>
        <v>0</v>
      </c>
      <c r="Q80" s="39">
        <f t="shared" si="60"/>
        <v>128152.14416</v>
      </c>
      <c r="R80" s="39">
        <f t="shared" si="61"/>
        <v>1590921.65784</v>
      </c>
      <c r="S80" s="61">
        <f t="shared" si="83"/>
        <v>0</v>
      </c>
      <c r="T80" s="61">
        <f t="shared" si="62"/>
        <v>192228.21623999998</v>
      </c>
      <c r="U80" s="61">
        <f t="shared" si="84"/>
        <v>16723.854812879999</v>
      </c>
      <c r="V80" s="61">
        <f t="shared" si="63"/>
        <v>66799.305143399994</v>
      </c>
      <c r="W80" s="65">
        <f t="shared" si="85"/>
        <v>0</v>
      </c>
      <c r="X80" s="65">
        <f t="shared" si="86"/>
        <v>0</v>
      </c>
      <c r="Y80" s="39">
        <f t="shared" si="64"/>
        <v>275751.37619627995</v>
      </c>
      <c r="Z80" s="61">
        <f t="shared" si="65"/>
        <v>143198.84770660001</v>
      </c>
      <c r="AA80" s="61">
        <f t="shared" si="66"/>
        <v>66799.305143399994</v>
      </c>
      <c r="AB80" s="61">
        <f t="shared" si="67"/>
        <v>143250.41992066</v>
      </c>
      <c r="AC80" s="61">
        <f t="shared" si="68"/>
        <v>17190.738020000001</v>
      </c>
      <c r="AD80" s="39">
        <f t="shared" si="69"/>
        <v>370439.31079066003</v>
      </c>
      <c r="AE80" s="54">
        <f t="shared" si="70"/>
        <v>2365264.4889869401</v>
      </c>
      <c r="AF80" s="39">
        <f t="shared" si="87"/>
        <v>2227958</v>
      </c>
      <c r="AG80" s="39">
        <f t="shared" si="71"/>
        <v>-1960603.04</v>
      </c>
      <c r="AH80" s="71">
        <v>6</v>
      </c>
      <c r="AI80" s="19">
        <f t="shared" si="88"/>
        <v>14191586.933921641</v>
      </c>
      <c r="AJ80" s="76">
        <f t="shared" si="73"/>
        <v>10314442.811999999</v>
      </c>
      <c r="AK80" s="76">
        <f t="shared" si="74"/>
        <v>1654508.2571776798</v>
      </c>
      <c r="AL80" s="76">
        <f t="shared" si="75"/>
        <v>2222635.8647439601</v>
      </c>
      <c r="AM80" s="76">
        <f t="shared" si="76"/>
        <v>189221.15911895523</v>
      </c>
      <c r="AN80" s="76">
        <f t="shared" si="77"/>
        <v>1135326.9547137313</v>
      </c>
      <c r="AO80" s="76">
        <f t="shared" si="78"/>
        <v>15326913.888635373</v>
      </c>
      <c r="AP80" s="76">
        <f t="shared" si="89"/>
        <v>1532691.3888635375</v>
      </c>
      <c r="AQ80" s="76">
        <f t="shared" si="79"/>
        <v>291211.36388407211</v>
      </c>
      <c r="AR80" s="76">
        <f t="shared" si="80"/>
        <v>15618125.252519445</v>
      </c>
    </row>
    <row r="81" spans="1:44" ht="13.5" customHeight="1" x14ac:dyDescent="0.2">
      <c r="A81" s="1">
        <f t="shared" si="90"/>
        <v>64</v>
      </c>
      <c r="B81" s="16" t="s">
        <v>80</v>
      </c>
      <c r="C81" s="19">
        <v>2227958</v>
      </c>
      <c r="D81" s="19">
        <v>1225377</v>
      </c>
      <c r="E81" s="19">
        <v>23282161</v>
      </c>
      <c r="F81" s="19">
        <v>0</v>
      </c>
      <c r="G81" s="38">
        <v>30</v>
      </c>
      <c r="H81" s="61">
        <f t="shared" si="54"/>
        <v>1601901.8019999999</v>
      </c>
      <c r="I81" s="61">
        <f t="shared" si="81"/>
        <v>117172</v>
      </c>
      <c r="J81" s="39">
        <f t="shared" si="55"/>
        <v>117172</v>
      </c>
      <c r="K81" s="39">
        <f t="shared" si="56"/>
        <v>1601901.8019999999</v>
      </c>
      <c r="L81" s="39">
        <f t="shared" si="57"/>
        <v>1719073.8019999999</v>
      </c>
      <c r="M81" s="61">
        <f t="shared" si="58"/>
        <v>64076.072079999998</v>
      </c>
      <c r="N81" s="61">
        <f t="shared" si="59"/>
        <v>64076.072079999998</v>
      </c>
      <c r="O81" s="61"/>
      <c r="P81" s="61" t="b">
        <f t="shared" si="82"/>
        <v>0</v>
      </c>
      <c r="Q81" s="39">
        <f t="shared" si="60"/>
        <v>128152.14416</v>
      </c>
      <c r="R81" s="39">
        <f t="shared" si="61"/>
        <v>1590921.65784</v>
      </c>
      <c r="S81" s="61">
        <f t="shared" si="83"/>
        <v>0</v>
      </c>
      <c r="T81" s="61">
        <f t="shared" si="62"/>
        <v>192228.21623999998</v>
      </c>
      <c r="U81" s="61">
        <f t="shared" si="84"/>
        <v>16723.854812879999</v>
      </c>
      <c r="V81" s="61">
        <f t="shared" si="63"/>
        <v>66799.305143399994</v>
      </c>
      <c r="W81" s="65">
        <f t="shared" si="85"/>
        <v>0</v>
      </c>
      <c r="X81" s="65">
        <f t="shared" si="86"/>
        <v>0</v>
      </c>
      <c r="Y81" s="39">
        <f t="shared" si="64"/>
        <v>275751.37619627995</v>
      </c>
      <c r="Z81" s="61">
        <f t="shared" si="65"/>
        <v>143198.84770660001</v>
      </c>
      <c r="AA81" s="61">
        <f t="shared" si="66"/>
        <v>66799.305143399994</v>
      </c>
      <c r="AB81" s="61">
        <f t="shared" si="67"/>
        <v>143250.41992066</v>
      </c>
      <c r="AC81" s="61">
        <f t="shared" si="68"/>
        <v>17190.738020000001</v>
      </c>
      <c r="AD81" s="39">
        <f t="shared" si="69"/>
        <v>370439.31079066003</v>
      </c>
      <c r="AE81" s="54">
        <f t="shared" si="70"/>
        <v>2365264.4889869401</v>
      </c>
      <c r="AF81" s="39">
        <f t="shared" si="87"/>
        <v>2227958</v>
      </c>
      <c r="AG81" s="39">
        <f t="shared" si="71"/>
        <v>-1960603.04</v>
      </c>
      <c r="AH81" s="71">
        <v>6</v>
      </c>
      <c r="AI81" s="19">
        <f t="shared" si="88"/>
        <v>14191586.933921641</v>
      </c>
      <c r="AJ81" s="76">
        <f t="shared" si="73"/>
        <v>10314442.811999999</v>
      </c>
      <c r="AK81" s="76">
        <f t="shared" si="74"/>
        <v>1654508.2571776798</v>
      </c>
      <c r="AL81" s="76">
        <f t="shared" si="75"/>
        <v>2222635.8647439601</v>
      </c>
      <c r="AM81" s="76">
        <f t="shared" si="76"/>
        <v>189221.15911895523</v>
      </c>
      <c r="AN81" s="76">
        <f t="shared" si="77"/>
        <v>1135326.9547137313</v>
      </c>
      <c r="AO81" s="76">
        <f t="shared" si="78"/>
        <v>15326913.888635373</v>
      </c>
      <c r="AP81" s="76">
        <f t="shared" si="89"/>
        <v>1532691.3888635375</v>
      </c>
      <c r="AQ81" s="76">
        <f t="shared" si="79"/>
        <v>291211.36388407211</v>
      </c>
      <c r="AR81" s="76">
        <f t="shared" si="80"/>
        <v>15618125.252519445</v>
      </c>
    </row>
    <row r="82" spans="1:44" ht="13.5" customHeight="1" x14ac:dyDescent="0.2">
      <c r="A82" s="1">
        <f t="shared" si="90"/>
        <v>65</v>
      </c>
      <c r="B82" s="16" t="s">
        <v>81</v>
      </c>
      <c r="C82" s="19">
        <v>2227958</v>
      </c>
      <c r="D82" s="19">
        <v>1225377</v>
      </c>
      <c r="E82" s="19">
        <v>23282161</v>
      </c>
      <c r="F82" s="19">
        <v>0</v>
      </c>
      <c r="G82" s="38">
        <v>30</v>
      </c>
      <c r="H82" s="61">
        <f t="shared" si="54"/>
        <v>1601901.8019999999</v>
      </c>
      <c r="I82" s="61">
        <f t="shared" si="81"/>
        <v>117172</v>
      </c>
      <c r="J82" s="39">
        <f t="shared" si="55"/>
        <v>117172</v>
      </c>
      <c r="K82" s="39">
        <f t="shared" si="56"/>
        <v>1601901.8019999999</v>
      </c>
      <c r="L82" s="39">
        <f t="shared" si="57"/>
        <v>1719073.8019999999</v>
      </c>
      <c r="M82" s="61">
        <f t="shared" si="58"/>
        <v>64076.072079999998</v>
      </c>
      <c r="N82" s="61">
        <f t="shared" si="59"/>
        <v>64076.072079999998</v>
      </c>
      <c r="O82" s="61"/>
      <c r="P82" s="61" t="b">
        <f t="shared" si="82"/>
        <v>0</v>
      </c>
      <c r="Q82" s="39">
        <f t="shared" si="60"/>
        <v>128152.14416</v>
      </c>
      <c r="R82" s="39">
        <f t="shared" si="61"/>
        <v>1590921.65784</v>
      </c>
      <c r="S82" s="61">
        <f t="shared" si="83"/>
        <v>0</v>
      </c>
      <c r="T82" s="61">
        <f t="shared" si="62"/>
        <v>192228.21623999998</v>
      </c>
      <c r="U82" s="61">
        <f t="shared" si="84"/>
        <v>16723.854812879999</v>
      </c>
      <c r="V82" s="61">
        <f t="shared" si="63"/>
        <v>66799.305143399994</v>
      </c>
      <c r="W82" s="65">
        <f t="shared" si="85"/>
        <v>0</v>
      </c>
      <c r="X82" s="65">
        <f t="shared" si="86"/>
        <v>0</v>
      </c>
      <c r="Y82" s="39">
        <f t="shared" si="64"/>
        <v>275751.37619627995</v>
      </c>
      <c r="Z82" s="61">
        <f t="shared" si="65"/>
        <v>143198.84770660001</v>
      </c>
      <c r="AA82" s="61">
        <f t="shared" si="66"/>
        <v>66799.305143399994</v>
      </c>
      <c r="AB82" s="61">
        <f t="shared" si="67"/>
        <v>143250.41992066</v>
      </c>
      <c r="AC82" s="61">
        <f t="shared" si="68"/>
        <v>17190.738020000001</v>
      </c>
      <c r="AD82" s="39">
        <f t="shared" si="69"/>
        <v>370439.31079066003</v>
      </c>
      <c r="AE82" s="54">
        <f t="shared" si="70"/>
        <v>2365264.4889869401</v>
      </c>
      <c r="AF82" s="39">
        <f t="shared" si="87"/>
        <v>2227958</v>
      </c>
      <c r="AG82" s="39">
        <f t="shared" si="71"/>
        <v>-1960603.04</v>
      </c>
      <c r="AH82" s="71">
        <v>6</v>
      </c>
      <c r="AI82" s="19">
        <f t="shared" si="88"/>
        <v>14191586.933921641</v>
      </c>
      <c r="AJ82" s="76">
        <f t="shared" si="73"/>
        <v>10314442.811999999</v>
      </c>
      <c r="AK82" s="76">
        <f t="shared" si="74"/>
        <v>1654508.2571776798</v>
      </c>
      <c r="AL82" s="76">
        <f t="shared" si="75"/>
        <v>2222635.8647439601</v>
      </c>
      <c r="AM82" s="76">
        <f t="shared" si="76"/>
        <v>189221.15911895523</v>
      </c>
      <c r="AN82" s="76">
        <f t="shared" si="77"/>
        <v>1135326.9547137313</v>
      </c>
      <c r="AO82" s="76">
        <f t="shared" si="78"/>
        <v>15326913.888635373</v>
      </c>
      <c r="AP82" s="76">
        <f t="shared" si="89"/>
        <v>1532691.3888635375</v>
      </c>
      <c r="AQ82" s="76">
        <f t="shared" si="79"/>
        <v>291211.36388407211</v>
      </c>
      <c r="AR82" s="76">
        <f t="shared" si="80"/>
        <v>15618125.252519445</v>
      </c>
    </row>
    <row r="83" spans="1:44" ht="13.5" customHeight="1" x14ac:dyDescent="0.2">
      <c r="A83" s="1">
        <f t="shared" si="90"/>
        <v>66</v>
      </c>
      <c r="B83" s="16" t="s">
        <v>58</v>
      </c>
      <c r="C83" s="19">
        <v>3151425</v>
      </c>
      <c r="D83" s="19">
        <v>1733284</v>
      </c>
      <c r="E83" s="19">
        <v>32932391</v>
      </c>
      <c r="F83" s="19">
        <v>0</v>
      </c>
      <c r="G83" s="38">
        <v>30</v>
      </c>
      <c r="H83" s="61">
        <f t="shared" si="54"/>
        <v>2265874.5749999997</v>
      </c>
      <c r="I83" s="61">
        <f t="shared" si="81"/>
        <v>0</v>
      </c>
      <c r="J83" s="39">
        <f t="shared" si="55"/>
        <v>0</v>
      </c>
      <c r="K83" s="39">
        <f t="shared" si="56"/>
        <v>2265874.5749999997</v>
      </c>
      <c r="L83" s="39">
        <f t="shared" si="57"/>
        <v>2265874.5749999997</v>
      </c>
      <c r="M83" s="61">
        <f t="shared" si="58"/>
        <v>90634.982999999993</v>
      </c>
      <c r="N83" s="61">
        <f t="shared" si="59"/>
        <v>90634.982999999993</v>
      </c>
      <c r="O83" s="61"/>
      <c r="P83" s="61" t="b">
        <f t="shared" si="82"/>
        <v>0</v>
      </c>
      <c r="Q83" s="39">
        <f t="shared" si="60"/>
        <v>181269.96599999999</v>
      </c>
      <c r="R83" s="39">
        <f t="shared" si="61"/>
        <v>2084604.6089999997</v>
      </c>
      <c r="S83" s="61">
        <f t="shared" si="83"/>
        <v>0</v>
      </c>
      <c r="T83" s="61">
        <f t="shared" si="62"/>
        <v>271904.94899999996</v>
      </c>
      <c r="U83" s="61">
        <f t="shared" si="84"/>
        <v>23655.730562999997</v>
      </c>
      <c r="V83" s="61">
        <f t="shared" si="63"/>
        <v>94486.969777499995</v>
      </c>
      <c r="W83" s="65">
        <f t="shared" si="85"/>
        <v>0</v>
      </c>
      <c r="X83" s="65">
        <f t="shared" si="86"/>
        <v>0</v>
      </c>
      <c r="Y83" s="39">
        <f t="shared" si="64"/>
        <v>390047.64934050001</v>
      </c>
      <c r="Z83" s="61">
        <f t="shared" si="65"/>
        <v>188747.35209749997</v>
      </c>
      <c r="AA83" s="61">
        <f t="shared" si="66"/>
        <v>94486.969777499995</v>
      </c>
      <c r="AB83" s="61">
        <f t="shared" si="67"/>
        <v>188815.32833474997</v>
      </c>
      <c r="AC83" s="61">
        <f t="shared" si="68"/>
        <v>22658.745749999998</v>
      </c>
      <c r="AD83" s="39">
        <f t="shared" si="69"/>
        <v>494708.39595974993</v>
      </c>
      <c r="AE83" s="39">
        <f t="shared" si="70"/>
        <v>3150630.6203002497</v>
      </c>
      <c r="AF83" s="39">
        <f t="shared" si="87"/>
        <v>3151425</v>
      </c>
      <c r="AG83" s="39">
        <f t="shared" si="71"/>
        <v>-2773254</v>
      </c>
      <c r="AH83" s="71">
        <v>6</v>
      </c>
      <c r="AI83" s="19">
        <f t="shared" si="88"/>
        <v>18903783.721801497</v>
      </c>
      <c r="AJ83" s="76">
        <f t="shared" si="73"/>
        <v>13595247.449999999</v>
      </c>
      <c r="AK83" s="76">
        <f t="shared" si="74"/>
        <v>2340285.8960429998</v>
      </c>
      <c r="AL83" s="76">
        <f t="shared" si="75"/>
        <v>2968250.3757584998</v>
      </c>
      <c r="AM83" s="76">
        <f t="shared" si="76"/>
        <v>252050.44962401997</v>
      </c>
      <c r="AN83" s="76">
        <f t="shared" si="77"/>
        <v>1512302.6977441197</v>
      </c>
      <c r="AO83" s="76">
        <f t="shared" si="78"/>
        <v>20416086.419545617</v>
      </c>
      <c r="AP83" s="76">
        <f t="shared" si="89"/>
        <v>2041608.6419545617</v>
      </c>
      <c r="AQ83" s="76">
        <f t="shared" si="79"/>
        <v>387905.64197136671</v>
      </c>
      <c r="AR83" s="76">
        <f t="shared" si="80"/>
        <v>20803992.061516985</v>
      </c>
    </row>
    <row r="84" spans="1:44" ht="13.5" customHeight="1" x14ac:dyDescent="0.2">
      <c r="A84" s="1">
        <f t="shared" si="90"/>
        <v>67</v>
      </c>
      <c r="B84" s="16" t="s">
        <v>82</v>
      </c>
      <c r="C84" s="19">
        <v>3965621</v>
      </c>
      <c r="D84" s="19">
        <v>2181092</v>
      </c>
      <c r="E84" s="19">
        <v>41440739</v>
      </c>
      <c r="F84" s="19">
        <v>0</v>
      </c>
      <c r="G84" s="38">
        <v>30</v>
      </c>
      <c r="H84" s="61">
        <f t="shared" si="54"/>
        <v>2851281.4989999998</v>
      </c>
      <c r="I84" s="61">
        <f t="shared" si="81"/>
        <v>0</v>
      </c>
      <c r="J84" s="39">
        <f t="shared" si="55"/>
        <v>0</v>
      </c>
      <c r="K84" s="39">
        <f t="shared" si="56"/>
        <v>2851281.4989999998</v>
      </c>
      <c r="L84" s="39">
        <f t="shared" si="57"/>
        <v>2851281.4989999998</v>
      </c>
      <c r="M84" s="61">
        <f t="shared" si="58"/>
        <v>114051.25996</v>
      </c>
      <c r="N84" s="61">
        <f t="shared" si="59"/>
        <v>114051.25996</v>
      </c>
      <c r="O84" s="61"/>
      <c r="P84" s="61" t="b">
        <f t="shared" si="82"/>
        <v>0</v>
      </c>
      <c r="Q84" s="39">
        <f t="shared" si="60"/>
        <v>228102.51991999999</v>
      </c>
      <c r="R84" s="39">
        <f t="shared" si="61"/>
        <v>2623178.97908</v>
      </c>
      <c r="S84" s="61">
        <f t="shared" si="83"/>
        <v>0</v>
      </c>
      <c r="T84" s="61">
        <f t="shared" si="62"/>
        <v>342153.77987999999</v>
      </c>
      <c r="U84" s="61">
        <f t="shared" si="84"/>
        <v>29767.378849559998</v>
      </c>
      <c r="V84" s="61">
        <f t="shared" si="63"/>
        <v>118898.43850829999</v>
      </c>
      <c r="W84" s="65">
        <f t="shared" si="85"/>
        <v>0</v>
      </c>
      <c r="X84" s="65">
        <f t="shared" si="86"/>
        <v>0</v>
      </c>
      <c r="Y84" s="39">
        <f t="shared" si="64"/>
        <v>490819.59723785997</v>
      </c>
      <c r="Z84" s="61">
        <f t="shared" si="65"/>
        <v>237511.74886669999</v>
      </c>
      <c r="AA84" s="61">
        <f t="shared" si="66"/>
        <v>118898.43850829999</v>
      </c>
      <c r="AB84" s="61">
        <f t="shared" si="67"/>
        <v>237597.28731166999</v>
      </c>
      <c r="AC84" s="61">
        <f t="shared" si="68"/>
        <v>28512.814989999999</v>
      </c>
      <c r="AD84" s="39">
        <f t="shared" si="69"/>
        <v>622520.28967666999</v>
      </c>
      <c r="AE84" s="39">
        <f t="shared" si="70"/>
        <v>3964621.3859145297</v>
      </c>
      <c r="AF84" s="39">
        <f t="shared" si="87"/>
        <v>3965621</v>
      </c>
      <c r="AG84" s="39">
        <f t="shared" si="71"/>
        <v>-3489746.48</v>
      </c>
      <c r="AH84" s="71">
        <v>6</v>
      </c>
      <c r="AI84" s="19">
        <f t="shared" si="88"/>
        <v>23787728.315487176</v>
      </c>
      <c r="AJ84" s="76">
        <f t="shared" si="73"/>
        <v>17107688.993999999</v>
      </c>
      <c r="AK84" s="76">
        <f t="shared" si="74"/>
        <v>2944917.58342716</v>
      </c>
      <c r="AL84" s="76">
        <f t="shared" si="75"/>
        <v>3735121.7380600199</v>
      </c>
      <c r="AM84" s="76">
        <f t="shared" si="76"/>
        <v>317169.71087316237</v>
      </c>
      <c r="AN84" s="76">
        <f t="shared" si="77"/>
        <v>1903018.2652389742</v>
      </c>
      <c r="AO84" s="76">
        <f t="shared" si="78"/>
        <v>25690746.58072615</v>
      </c>
      <c r="AP84" s="76">
        <f t="shared" si="89"/>
        <v>2569074.658072615</v>
      </c>
      <c r="AQ84" s="76">
        <f t="shared" si="79"/>
        <v>488124.18503379688</v>
      </c>
      <c r="AR84" s="76">
        <f t="shared" si="80"/>
        <v>26178870.765759949</v>
      </c>
    </row>
    <row r="85" spans="1:44" ht="13.5" customHeight="1" x14ac:dyDescent="0.2">
      <c r="A85" s="1">
        <f t="shared" si="90"/>
        <v>68</v>
      </c>
      <c r="B85" s="16" t="s">
        <v>83</v>
      </c>
      <c r="C85" s="19">
        <v>2403407</v>
      </c>
      <c r="D85" s="19">
        <v>1321874</v>
      </c>
      <c r="E85" s="19">
        <v>25115603</v>
      </c>
      <c r="F85" s="19">
        <v>0</v>
      </c>
      <c r="G85" s="38">
        <v>30</v>
      </c>
      <c r="H85" s="61">
        <f t="shared" si="54"/>
        <v>1728049.6329999999</v>
      </c>
      <c r="I85" s="61">
        <f t="shared" si="81"/>
        <v>117172</v>
      </c>
      <c r="J85" s="39">
        <f t="shared" si="55"/>
        <v>117172</v>
      </c>
      <c r="K85" s="39">
        <f t="shared" si="56"/>
        <v>1728049.6329999999</v>
      </c>
      <c r="L85" s="39">
        <f t="shared" si="57"/>
        <v>1845221.6329999999</v>
      </c>
      <c r="M85" s="61">
        <f t="shared" si="58"/>
        <v>69121.985319999992</v>
      </c>
      <c r="N85" s="61">
        <f t="shared" si="59"/>
        <v>69121.985319999992</v>
      </c>
      <c r="O85" s="61"/>
      <c r="P85" s="61" t="b">
        <f t="shared" si="82"/>
        <v>0</v>
      </c>
      <c r="Q85" s="39">
        <f t="shared" si="60"/>
        <v>138243.97063999998</v>
      </c>
      <c r="R85" s="39">
        <f t="shared" si="61"/>
        <v>1706977.66236</v>
      </c>
      <c r="S85" s="61">
        <f t="shared" si="83"/>
        <v>0</v>
      </c>
      <c r="T85" s="61">
        <f t="shared" si="62"/>
        <v>207365.95595999999</v>
      </c>
      <c r="U85" s="61">
        <f t="shared" si="84"/>
        <v>18040.83816852</v>
      </c>
      <c r="V85" s="61">
        <f t="shared" si="63"/>
        <v>72059.669696099998</v>
      </c>
      <c r="W85" s="65">
        <f t="shared" si="85"/>
        <v>0</v>
      </c>
      <c r="X85" s="65">
        <f t="shared" si="86"/>
        <v>0</v>
      </c>
      <c r="Y85" s="39">
        <f t="shared" si="64"/>
        <v>297466.46382462</v>
      </c>
      <c r="Z85" s="61">
        <f t="shared" si="65"/>
        <v>153706.96202889999</v>
      </c>
      <c r="AA85" s="61">
        <f t="shared" si="66"/>
        <v>72059.669696099998</v>
      </c>
      <c r="AB85" s="61">
        <f t="shared" si="67"/>
        <v>153762.31867789</v>
      </c>
      <c r="AC85" s="61">
        <f t="shared" si="68"/>
        <v>18452.216329999999</v>
      </c>
      <c r="AD85" s="39">
        <f t="shared" si="69"/>
        <v>397981.16673289001</v>
      </c>
      <c r="AE85" s="54">
        <f t="shared" si="70"/>
        <v>2540669.26355751</v>
      </c>
      <c r="AF85" s="39">
        <f t="shared" si="87"/>
        <v>2403407</v>
      </c>
      <c r="AG85" s="39">
        <f t="shared" si="71"/>
        <v>-2114998.16</v>
      </c>
      <c r="AH85" s="71">
        <v>6</v>
      </c>
      <c r="AI85" s="19">
        <f t="shared" si="88"/>
        <v>15244015.581345059</v>
      </c>
      <c r="AJ85" s="76">
        <f t="shared" si="73"/>
        <v>11071329.798</v>
      </c>
      <c r="AK85" s="76">
        <f t="shared" si="74"/>
        <v>1784798.78294772</v>
      </c>
      <c r="AL85" s="76">
        <f t="shared" si="75"/>
        <v>2387887.0003973399</v>
      </c>
      <c r="AM85" s="76">
        <f t="shared" si="76"/>
        <v>203253.54108460082</v>
      </c>
      <c r="AN85" s="76">
        <f t="shared" si="77"/>
        <v>1219521.2465076048</v>
      </c>
      <c r="AO85" s="76">
        <f t="shared" si="78"/>
        <v>16463536.827852665</v>
      </c>
      <c r="AP85" s="76">
        <f t="shared" si="89"/>
        <v>1646353.6827852665</v>
      </c>
      <c r="AQ85" s="76">
        <f t="shared" si="79"/>
        <v>312807.19972920063</v>
      </c>
      <c r="AR85" s="76">
        <f t="shared" si="80"/>
        <v>16776344.027581865</v>
      </c>
    </row>
    <row r="86" spans="1:44" ht="13.5" customHeight="1" x14ac:dyDescent="0.2">
      <c r="A86" s="1">
        <f t="shared" si="90"/>
        <v>69</v>
      </c>
      <c r="B86" s="16" t="s">
        <v>84</v>
      </c>
      <c r="C86" s="19">
        <v>3004259</v>
      </c>
      <c r="D86" s="19">
        <v>1652342</v>
      </c>
      <c r="E86" s="19">
        <v>31394507</v>
      </c>
      <c r="F86" s="19">
        <v>0</v>
      </c>
      <c r="G86" s="38">
        <v>30</v>
      </c>
      <c r="H86" s="61">
        <f t="shared" si="54"/>
        <v>2160062.2209999999</v>
      </c>
      <c r="I86" s="61">
        <f t="shared" si="81"/>
        <v>0</v>
      </c>
      <c r="J86" s="39">
        <f t="shared" si="55"/>
        <v>0</v>
      </c>
      <c r="K86" s="39">
        <f t="shared" si="56"/>
        <v>2160062.2209999999</v>
      </c>
      <c r="L86" s="39">
        <f t="shared" si="57"/>
        <v>2160062.2209999999</v>
      </c>
      <c r="M86" s="61">
        <f t="shared" si="58"/>
        <v>86402.488839999991</v>
      </c>
      <c r="N86" s="61">
        <f t="shared" si="59"/>
        <v>86402.488839999991</v>
      </c>
      <c r="O86" s="61"/>
      <c r="P86" s="61" t="b">
        <f t="shared" si="82"/>
        <v>0</v>
      </c>
      <c r="Q86" s="39">
        <f t="shared" si="60"/>
        <v>172804.97767999998</v>
      </c>
      <c r="R86" s="39">
        <f t="shared" si="61"/>
        <v>1987257.2433199999</v>
      </c>
      <c r="S86" s="61">
        <f t="shared" si="83"/>
        <v>0</v>
      </c>
      <c r="T86" s="61">
        <f t="shared" si="62"/>
        <v>259207.46651999999</v>
      </c>
      <c r="U86" s="61">
        <f t="shared" si="84"/>
        <v>22551.049587239999</v>
      </c>
      <c r="V86" s="61">
        <f t="shared" si="63"/>
        <v>90074.5946157</v>
      </c>
      <c r="W86" s="65">
        <f t="shared" si="85"/>
        <v>0</v>
      </c>
      <c r="X86" s="65">
        <f t="shared" si="86"/>
        <v>0</v>
      </c>
      <c r="Y86" s="39">
        <f t="shared" si="64"/>
        <v>371833.11072294001</v>
      </c>
      <c r="Z86" s="61">
        <f t="shared" si="65"/>
        <v>179933.1830093</v>
      </c>
      <c r="AA86" s="61">
        <f t="shared" si="66"/>
        <v>90074.5946157</v>
      </c>
      <c r="AB86" s="61">
        <f t="shared" si="67"/>
        <v>179997.98487593001</v>
      </c>
      <c r="AC86" s="61">
        <f t="shared" si="68"/>
        <v>21600.622209999998</v>
      </c>
      <c r="AD86" s="39">
        <f t="shared" si="69"/>
        <v>471606.38471093</v>
      </c>
      <c r="AE86" s="39">
        <f t="shared" si="70"/>
        <v>3003501.7164338697</v>
      </c>
      <c r="AF86" s="39">
        <f t="shared" si="87"/>
        <v>3004259</v>
      </c>
      <c r="AG86" s="39">
        <f t="shared" si="71"/>
        <v>-2643747.92</v>
      </c>
      <c r="AH86" s="71">
        <v>6</v>
      </c>
      <c r="AI86" s="19">
        <f t="shared" si="88"/>
        <v>18021010.298603218</v>
      </c>
      <c r="AJ86" s="76">
        <f t="shared" si="73"/>
        <v>12960373.325999999</v>
      </c>
      <c r="AK86" s="76">
        <f t="shared" si="74"/>
        <v>2230998.6643376402</v>
      </c>
      <c r="AL86" s="76">
        <f t="shared" si="75"/>
        <v>2829638.3082655799</v>
      </c>
      <c r="AM86" s="76">
        <f t="shared" si="76"/>
        <v>240280.13731470957</v>
      </c>
      <c r="AN86" s="76">
        <f t="shared" si="77"/>
        <v>1441680.8238882574</v>
      </c>
      <c r="AO86" s="76">
        <f t="shared" si="78"/>
        <v>19462691.122491475</v>
      </c>
      <c r="AP86" s="76">
        <f t="shared" si="89"/>
        <v>1946269.1122491476</v>
      </c>
      <c r="AQ86" s="76">
        <f t="shared" si="79"/>
        <v>369791.13132733805</v>
      </c>
      <c r="AR86" s="76">
        <f t="shared" si="80"/>
        <v>19832482.253818814</v>
      </c>
    </row>
    <row r="87" spans="1:44" ht="13.5" customHeight="1" x14ac:dyDescent="0.2">
      <c r="A87" s="1">
        <f t="shared" si="90"/>
        <v>70</v>
      </c>
      <c r="B87" s="16" t="s">
        <v>85</v>
      </c>
      <c r="C87" s="19">
        <v>2121800</v>
      </c>
      <c r="D87" s="19">
        <v>1166990</v>
      </c>
      <c r="E87" s="19">
        <v>22172810</v>
      </c>
      <c r="F87" s="19">
        <v>0</v>
      </c>
      <c r="G87" s="38">
        <v>30</v>
      </c>
      <c r="H87" s="61">
        <f t="shared" si="54"/>
        <v>1525574.2</v>
      </c>
      <c r="I87" s="61">
        <f t="shared" si="81"/>
        <v>117172</v>
      </c>
      <c r="J87" s="39">
        <f t="shared" si="55"/>
        <v>117172</v>
      </c>
      <c r="K87" s="39">
        <f t="shared" si="56"/>
        <v>1525574.2</v>
      </c>
      <c r="L87" s="39">
        <f t="shared" si="57"/>
        <v>1642746.2</v>
      </c>
      <c r="M87" s="61">
        <f t="shared" si="58"/>
        <v>61022.968000000001</v>
      </c>
      <c r="N87" s="61">
        <f t="shared" si="59"/>
        <v>61022.968000000001</v>
      </c>
      <c r="O87" s="61"/>
      <c r="P87" s="61" t="b">
        <f t="shared" si="82"/>
        <v>0</v>
      </c>
      <c r="Q87" s="39">
        <f t="shared" si="60"/>
        <v>122045.936</v>
      </c>
      <c r="R87" s="39">
        <f t="shared" si="61"/>
        <v>1520700.264</v>
      </c>
      <c r="S87" s="61">
        <f t="shared" si="83"/>
        <v>0</v>
      </c>
      <c r="T87" s="61">
        <f t="shared" si="62"/>
        <v>183068.90399999998</v>
      </c>
      <c r="U87" s="61">
        <f t="shared" si="84"/>
        <v>15926.994647999998</v>
      </c>
      <c r="V87" s="61">
        <f t="shared" si="63"/>
        <v>63616.44414</v>
      </c>
      <c r="W87" s="65">
        <f t="shared" si="85"/>
        <v>0</v>
      </c>
      <c r="X87" s="65">
        <f t="shared" si="86"/>
        <v>0</v>
      </c>
      <c r="Y87" s="39">
        <f t="shared" si="64"/>
        <v>262612.34278799995</v>
      </c>
      <c r="Z87" s="61">
        <f t="shared" si="65"/>
        <v>136840.75845999998</v>
      </c>
      <c r="AA87" s="61">
        <f t="shared" si="66"/>
        <v>63616.44414</v>
      </c>
      <c r="AB87" s="61">
        <f t="shared" si="67"/>
        <v>136890.04084599999</v>
      </c>
      <c r="AC87" s="61">
        <f t="shared" si="68"/>
        <v>16427.462</v>
      </c>
      <c r="AD87" s="39">
        <f t="shared" si="69"/>
        <v>353774.70544599998</v>
      </c>
      <c r="AE87" s="54">
        <f t="shared" si="70"/>
        <v>2259133.2482340001</v>
      </c>
      <c r="AF87" s="39">
        <f t="shared" si="87"/>
        <v>2121800</v>
      </c>
      <c r="AG87" s="39">
        <f t="shared" si="71"/>
        <v>-1867184</v>
      </c>
      <c r="AH87" s="71">
        <v>6</v>
      </c>
      <c r="AI87" s="19">
        <f t="shared" si="88"/>
        <v>13554799.489404</v>
      </c>
      <c r="AJ87" s="76">
        <f t="shared" si="73"/>
        <v>9856477.1999999993</v>
      </c>
      <c r="AK87" s="76">
        <f t="shared" si="74"/>
        <v>1575674.0567279998</v>
      </c>
      <c r="AL87" s="76">
        <f t="shared" si="75"/>
        <v>2122648.2326759999</v>
      </c>
      <c r="AM87" s="76">
        <f t="shared" si="76"/>
        <v>180730.65985872</v>
      </c>
      <c r="AN87" s="76">
        <f t="shared" si="77"/>
        <v>1084383.9591523199</v>
      </c>
      <c r="AO87" s="76">
        <f t="shared" si="78"/>
        <v>14639183.448556321</v>
      </c>
      <c r="AP87" s="76">
        <f t="shared" si="89"/>
        <v>1463918.3448556322</v>
      </c>
      <c r="AQ87" s="76">
        <f t="shared" si="79"/>
        <v>278144.48552257009</v>
      </c>
      <c r="AR87" s="76">
        <f t="shared" si="80"/>
        <v>14917327.934078891</v>
      </c>
    </row>
    <row r="88" spans="1:44" ht="13.5" customHeight="1" x14ac:dyDescent="0.2">
      <c r="B88" s="12" t="s">
        <v>86</v>
      </c>
      <c r="C88" s="13"/>
      <c r="D88" s="25"/>
      <c r="E88" s="25"/>
      <c r="F88" s="26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70"/>
      <c r="AI88" s="24"/>
      <c r="AJ88" s="76"/>
      <c r="AK88" s="76"/>
      <c r="AL88" s="76"/>
      <c r="AM88" s="76"/>
      <c r="AN88" s="76"/>
      <c r="AO88" s="76"/>
      <c r="AP88" s="76"/>
      <c r="AQ88" s="76"/>
      <c r="AR88" s="76"/>
    </row>
    <row r="89" spans="1:44" ht="13.5" customHeight="1" x14ac:dyDescent="0.2">
      <c r="A89" s="1">
        <v>71</v>
      </c>
      <c r="B89" s="16" t="s">
        <v>71</v>
      </c>
      <c r="C89" s="19">
        <v>4984879</v>
      </c>
      <c r="D89" s="19">
        <v>2492440</v>
      </c>
      <c r="E89" s="19">
        <v>47356351</v>
      </c>
      <c r="F89" s="19">
        <v>0</v>
      </c>
      <c r="G89" s="38">
        <v>30</v>
      </c>
      <c r="H89" s="61">
        <f t="shared" si="54"/>
        <v>3584128.0009999997</v>
      </c>
      <c r="I89" s="61">
        <f t="shared" ref="I89:I98" si="91">IF(H89&lt;2000000,117172,0)</f>
        <v>0</v>
      </c>
      <c r="J89" s="39">
        <f t="shared" si="55"/>
        <v>0</v>
      </c>
      <c r="K89" s="39">
        <f t="shared" si="56"/>
        <v>3584128.0009999997</v>
      </c>
      <c r="L89" s="39">
        <f t="shared" si="57"/>
        <v>3584128.0009999997</v>
      </c>
      <c r="M89" s="61">
        <f t="shared" si="58"/>
        <v>143365.12003999998</v>
      </c>
      <c r="N89" s="61">
        <f t="shared" si="59"/>
        <v>143365.12003999998</v>
      </c>
      <c r="O89" s="61"/>
      <c r="P89" s="61" t="b">
        <f t="shared" ref="P89:P98" si="92">IF(AND(H89&gt;=($C$246*4),H89&lt;($C$246*16)),H89*$AI$234,IF(AND(H89&gt;=($C$246*16),H89&lt;=($C$246*17)),H89*$AI$235,IF(AND(H89&gt;($C$246*17),H89&lt;=
($C$246*18)),H89*$AI$236,IF(AND(H89&gt;($C$246*18),H89&gt;=($C$246*19)),H89*$AI$237,IF(AND(H89&gt;($C$246*19),H89&lt;=($C$246*20)),H89*$AI$238,IF((H89&gt;($C$246*20)),H89*$AI$239))))))</f>
        <v>0</v>
      </c>
      <c r="Q89" s="39">
        <f t="shared" si="60"/>
        <v>286730.24007999996</v>
      </c>
      <c r="R89" s="39">
        <f t="shared" si="61"/>
        <v>3297397.7609199998</v>
      </c>
      <c r="S89" s="61">
        <f t="shared" ref="S89:S98" si="93">+IF(L89&gt;($C$246*10),L89*8.5%,0)</f>
        <v>0</v>
      </c>
      <c r="T89" s="61">
        <f t="shared" si="62"/>
        <v>430095.36011999997</v>
      </c>
      <c r="U89" s="61">
        <f t="shared" ref="U89:U98" si="94">+K89*$C$253</f>
        <v>37418.296330439996</v>
      </c>
      <c r="V89" s="61">
        <f t="shared" si="63"/>
        <v>149458.13764169998</v>
      </c>
      <c r="W89" s="65">
        <f t="shared" ref="W89:W98" si="95">+IF(H89&lt;$C$249,0,H89*3%)</f>
        <v>0</v>
      </c>
      <c r="X89" s="65">
        <f t="shared" ref="X89:X98" si="96">+IF(K89&lt;$C$249,0,K89*2%)</f>
        <v>0</v>
      </c>
      <c r="Y89" s="39">
        <f t="shared" si="64"/>
        <v>616971.79409213993</v>
      </c>
      <c r="Z89" s="61">
        <f t="shared" si="65"/>
        <v>298557.86248329998</v>
      </c>
      <c r="AA89" s="61">
        <f t="shared" si="66"/>
        <v>149458.13764169998</v>
      </c>
      <c r="AB89" s="61">
        <f t="shared" si="67"/>
        <v>298665.38632332999</v>
      </c>
      <c r="AC89" s="61">
        <f t="shared" si="68"/>
        <v>35841.280009999995</v>
      </c>
      <c r="AD89" s="39">
        <f t="shared" si="69"/>
        <v>782522.66645833</v>
      </c>
      <c r="AE89" s="39">
        <f t="shared" si="70"/>
        <v>4983622.4615504695</v>
      </c>
      <c r="AF89" s="39">
        <f t="shared" ref="AF89:AF98" si="97">+C89</f>
        <v>4984879</v>
      </c>
      <c r="AG89" s="39">
        <f t="shared" si="71"/>
        <v>-4386693.5199999996</v>
      </c>
      <c r="AH89" s="71">
        <v>6</v>
      </c>
      <c r="AI89" s="19">
        <f t="shared" ref="AI89:AI98" si="98">+AE89*AH89</f>
        <v>29901734.769302815</v>
      </c>
      <c r="AJ89" s="76">
        <f t="shared" si="73"/>
        <v>21504768.005999997</v>
      </c>
      <c r="AK89" s="76">
        <f t="shared" si="74"/>
        <v>3701830.7645528396</v>
      </c>
      <c r="AL89" s="76">
        <f t="shared" si="75"/>
        <v>4695135.9987499798</v>
      </c>
      <c r="AM89" s="76">
        <f t="shared" si="76"/>
        <v>398689.79692403757</v>
      </c>
      <c r="AN89" s="76">
        <f t="shared" si="77"/>
        <v>2392138.7815442253</v>
      </c>
      <c r="AO89" s="76">
        <f t="shared" si="78"/>
        <v>32293873.550847039</v>
      </c>
      <c r="AP89" s="76">
        <f t="shared" ref="AP89:AP98" si="99">+AO89*$AP$1</f>
        <v>3229387.3550847042</v>
      </c>
      <c r="AQ89" s="76">
        <f t="shared" si="79"/>
        <v>613583.59746609384</v>
      </c>
      <c r="AR89" s="76">
        <f t="shared" si="80"/>
        <v>32907457.148313131</v>
      </c>
    </row>
    <row r="90" spans="1:44" ht="13.5" customHeight="1" x14ac:dyDescent="0.2">
      <c r="A90" s="1">
        <f>+A89+1</f>
        <v>72</v>
      </c>
      <c r="B90" s="16" t="s">
        <v>87</v>
      </c>
      <c r="C90" s="19">
        <v>3327435</v>
      </c>
      <c r="D90" s="19">
        <v>1663718</v>
      </c>
      <c r="E90" s="19">
        <v>31610633</v>
      </c>
      <c r="F90" s="19">
        <v>0</v>
      </c>
      <c r="G90" s="38">
        <v>30</v>
      </c>
      <c r="H90" s="61">
        <f t="shared" si="54"/>
        <v>2392425.7650000001</v>
      </c>
      <c r="I90" s="61">
        <f t="shared" si="91"/>
        <v>0</v>
      </c>
      <c r="J90" s="39">
        <f t="shared" si="55"/>
        <v>0</v>
      </c>
      <c r="K90" s="39">
        <f t="shared" si="56"/>
        <v>2392425.7650000001</v>
      </c>
      <c r="L90" s="39">
        <f t="shared" si="57"/>
        <v>2392425.7650000001</v>
      </c>
      <c r="M90" s="61">
        <f t="shared" si="58"/>
        <v>95697.030600000013</v>
      </c>
      <c r="N90" s="61">
        <f t="shared" si="59"/>
        <v>95697.030600000013</v>
      </c>
      <c r="O90" s="61"/>
      <c r="P90" s="61" t="b">
        <f t="shared" si="92"/>
        <v>0</v>
      </c>
      <c r="Q90" s="39">
        <f t="shared" si="60"/>
        <v>191394.06120000003</v>
      </c>
      <c r="R90" s="39">
        <f t="shared" si="61"/>
        <v>2201031.7038000003</v>
      </c>
      <c r="S90" s="61">
        <f t="shared" si="93"/>
        <v>0</v>
      </c>
      <c r="T90" s="61">
        <f t="shared" si="62"/>
        <v>287091.09179999999</v>
      </c>
      <c r="U90" s="61">
        <f t="shared" si="94"/>
        <v>24976.924986599999</v>
      </c>
      <c r="V90" s="61">
        <f t="shared" si="63"/>
        <v>99764.154400500003</v>
      </c>
      <c r="W90" s="65">
        <f t="shared" si="95"/>
        <v>0</v>
      </c>
      <c r="X90" s="65">
        <f t="shared" si="96"/>
        <v>0</v>
      </c>
      <c r="Y90" s="39">
        <f t="shared" si="64"/>
        <v>411832.1711871</v>
      </c>
      <c r="Z90" s="61">
        <f t="shared" si="65"/>
        <v>199289.06622450001</v>
      </c>
      <c r="AA90" s="61">
        <f t="shared" si="66"/>
        <v>99764.154400500003</v>
      </c>
      <c r="AB90" s="61">
        <f t="shared" si="67"/>
        <v>199360.83899745002</v>
      </c>
      <c r="AC90" s="61">
        <f t="shared" si="68"/>
        <v>23924.257650000003</v>
      </c>
      <c r="AD90" s="39">
        <f t="shared" si="69"/>
        <v>522338.31727245002</v>
      </c>
      <c r="AE90" s="39">
        <f t="shared" si="70"/>
        <v>3326596.25345955</v>
      </c>
      <c r="AF90" s="39">
        <f t="shared" si="97"/>
        <v>3327435</v>
      </c>
      <c r="AG90" s="39">
        <f t="shared" si="71"/>
        <v>-2928142.8</v>
      </c>
      <c r="AH90" s="71">
        <v>6</v>
      </c>
      <c r="AI90" s="19">
        <f t="shared" si="98"/>
        <v>19959577.520757299</v>
      </c>
      <c r="AJ90" s="76">
        <f t="shared" si="73"/>
        <v>14354554.59</v>
      </c>
      <c r="AK90" s="76">
        <f t="shared" si="74"/>
        <v>2470993.0271226</v>
      </c>
      <c r="AL90" s="76">
        <f t="shared" si="75"/>
        <v>3134029.9036347</v>
      </c>
      <c r="AM90" s="76">
        <f t="shared" si="76"/>
        <v>266127.70027676399</v>
      </c>
      <c r="AN90" s="76">
        <f t="shared" si="77"/>
        <v>1596766.201660584</v>
      </c>
      <c r="AO90" s="76">
        <f t="shared" si="78"/>
        <v>21556343.722417884</v>
      </c>
      <c r="AP90" s="76">
        <f t="shared" si="99"/>
        <v>2155634.3722417885</v>
      </c>
      <c r="AQ90" s="76">
        <f t="shared" si="79"/>
        <v>409570.53072593984</v>
      </c>
      <c r="AR90" s="76">
        <f t="shared" si="80"/>
        <v>21965914.253143825</v>
      </c>
    </row>
    <row r="91" spans="1:44" ht="13.5" customHeight="1" x14ac:dyDescent="0.2">
      <c r="A91" s="1">
        <f t="shared" ref="A91:A98" si="100">+A90+1</f>
        <v>73</v>
      </c>
      <c r="B91" s="16" t="s">
        <v>88</v>
      </c>
      <c r="C91" s="19">
        <v>3004259</v>
      </c>
      <c r="D91" s="19">
        <v>1502130</v>
      </c>
      <c r="E91" s="19">
        <v>28540461</v>
      </c>
      <c r="F91" s="19">
        <v>0</v>
      </c>
      <c r="G91" s="38">
        <v>30</v>
      </c>
      <c r="H91" s="61">
        <f t="shared" si="54"/>
        <v>2160062.2209999999</v>
      </c>
      <c r="I91" s="61">
        <f t="shared" si="91"/>
        <v>0</v>
      </c>
      <c r="J91" s="39">
        <f t="shared" si="55"/>
        <v>0</v>
      </c>
      <c r="K91" s="39">
        <f t="shared" si="56"/>
        <v>2160062.2209999999</v>
      </c>
      <c r="L91" s="39">
        <f t="shared" si="57"/>
        <v>2160062.2209999999</v>
      </c>
      <c r="M91" s="61">
        <f t="shared" si="58"/>
        <v>86402.488839999991</v>
      </c>
      <c r="N91" s="61">
        <f t="shared" si="59"/>
        <v>86402.488839999991</v>
      </c>
      <c r="O91" s="61"/>
      <c r="P91" s="61" t="b">
        <f t="shared" si="92"/>
        <v>0</v>
      </c>
      <c r="Q91" s="39">
        <f t="shared" si="60"/>
        <v>172804.97767999998</v>
      </c>
      <c r="R91" s="39">
        <f t="shared" si="61"/>
        <v>1987257.2433199999</v>
      </c>
      <c r="S91" s="61">
        <f t="shared" si="93"/>
        <v>0</v>
      </c>
      <c r="T91" s="61">
        <f t="shared" si="62"/>
        <v>259207.46651999999</v>
      </c>
      <c r="U91" s="61">
        <f t="shared" si="94"/>
        <v>22551.049587239999</v>
      </c>
      <c r="V91" s="61">
        <f t="shared" si="63"/>
        <v>90074.5946157</v>
      </c>
      <c r="W91" s="65">
        <f t="shared" si="95"/>
        <v>0</v>
      </c>
      <c r="X91" s="65">
        <f t="shared" si="96"/>
        <v>0</v>
      </c>
      <c r="Y91" s="39">
        <f t="shared" si="64"/>
        <v>371833.11072294001</v>
      </c>
      <c r="Z91" s="61">
        <f t="shared" si="65"/>
        <v>179933.1830093</v>
      </c>
      <c r="AA91" s="61">
        <f t="shared" si="66"/>
        <v>90074.5946157</v>
      </c>
      <c r="AB91" s="61">
        <f t="shared" si="67"/>
        <v>179997.98487593001</v>
      </c>
      <c r="AC91" s="61">
        <f t="shared" si="68"/>
        <v>21600.622209999998</v>
      </c>
      <c r="AD91" s="39">
        <f t="shared" si="69"/>
        <v>471606.38471093</v>
      </c>
      <c r="AE91" s="39">
        <f t="shared" si="70"/>
        <v>3003501.7164338697</v>
      </c>
      <c r="AF91" s="39">
        <f t="shared" si="97"/>
        <v>3004259</v>
      </c>
      <c r="AG91" s="39">
        <f t="shared" si="71"/>
        <v>-2643747.92</v>
      </c>
      <c r="AH91" s="71">
        <v>6</v>
      </c>
      <c r="AI91" s="19">
        <f t="shared" si="98"/>
        <v>18021010.298603218</v>
      </c>
      <c r="AJ91" s="76">
        <f t="shared" si="73"/>
        <v>12960373.325999999</v>
      </c>
      <c r="AK91" s="76">
        <f t="shared" si="74"/>
        <v>2230998.6643376402</v>
      </c>
      <c r="AL91" s="76">
        <f t="shared" si="75"/>
        <v>2829638.3082655799</v>
      </c>
      <c r="AM91" s="76">
        <f t="shared" si="76"/>
        <v>240280.13731470957</v>
      </c>
      <c r="AN91" s="76">
        <f t="shared" si="77"/>
        <v>1441680.8238882574</v>
      </c>
      <c r="AO91" s="76">
        <f t="shared" si="78"/>
        <v>19462691.122491475</v>
      </c>
      <c r="AP91" s="76">
        <f t="shared" si="99"/>
        <v>1946269.1122491476</v>
      </c>
      <c r="AQ91" s="76">
        <f t="shared" si="79"/>
        <v>369791.13132733805</v>
      </c>
      <c r="AR91" s="76">
        <f t="shared" si="80"/>
        <v>19832482.253818814</v>
      </c>
    </row>
    <row r="92" spans="1:44" ht="13.5" customHeight="1" x14ac:dyDescent="0.2">
      <c r="A92" s="1">
        <f t="shared" si="100"/>
        <v>74</v>
      </c>
      <c r="B92" s="16" t="s">
        <v>89</v>
      </c>
      <c r="C92" s="19">
        <v>3004259</v>
      </c>
      <c r="D92" s="19">
        <v>1502130</v>
      </c>
      <c r="E92" s="19">
        <v>28540461</v>
      </c>
      <c r="F92" s="19">
        <v>0</v>
      </c>
      <c r="G92" s="38">
        <v>30</v>
      </c>
      <c r="H92" s="61">
        <f t="shared" si="54"/>
        <v>2160062.2209999999</v>
      </c>
      <c r="I92" s="61">
        <f t="shared" si="91"/>
        <v>0</v>
      </c>
      <c r="J92" s="39">
        <f t="shared" si="55"/>
        <v>0</v>
      </c>
      <c r="K92" s="39">
        <f t="shared" si="56"/>
        <v>2160062.2209999999</v>
      </c>
      <c r="L92" s="39">
        <f t="shared" si="57"/>
        <v>2160062.2209999999</v>
      </c>
      <c r="M92" s="61">
        <f t="shared" si="58"/>
        <v>86402.488839999991</v>
      </c>
      <c r="N92" s="61">
        <f t="shared" si="59"/>
        <v>86402.488839999991</v>
      </c>
      <c r="O92" s="61"/>
      <c r="P92" s="61" t="b">
        <f t="shared" si="92"/>
        <v>0</v>
      </c>
      <c r="Q92" s="39">
        <f t="shared" si="60"/>
        <v>172804.97767999998</v>
      </c>
      <c r="R92" s="39">
        <f t="shared" si="61"/>
        <v>1987257.2433199999</v>
      </c>
      <c r="S92" s="61">
        <f t="shared" si="93"/>
        <v>0</v>
      </c>
      <c r="T92" s="61">
        <f t="shared" si="62"/>
        <v>259207.46651999999</v>
      </c>
      <c r="U92" s="61">
        <f t="shared" si="94"/>
        <v>22551.049587239999</v>
      </c>
      <c r="V92" s="61">
        <f t="shared" si="63"/>
        <v>90074.5946157</v>
      </c>
      <c r="W92" s="65">
        <f t="shared" si="95"/>
        <v>0</v>
      </c>
      <c r="X92" s="65">
        <f t="shared" si="96"/>
        <v>0</v>
      </c>
      <c r="Y92" s="39">
        <f t="shared" si="64"/>
        <v>371833.11072294001</v>
      </c>
      <c r="Z92" s="61">
        <f t="shared" si="65"/>
        <v>179933.1830093</v>
      </c>
      <c r="AA92" s="61">
        <f t="shared" si="66"/>
        <v>90074.5946157</v>
      </c>
      <c r="AB92" s="61">
        <f t="shared" si="67"/>
        <v>179997.98487593001</v>
      </c>
      <c r="AC92" s="61">
        <f t="shared" si="68"/>
        <v>21600.622209999998</v>
      </c>
      <c r="AD92" s="39">
        <f t="shared" si="69"/>
        <v>471606.38471093</v>
      </c>
      <c r="AE92" s="39">
        <f t="shared" si="70"/>
        <v>3003501.7164338697</v>
      </c>
      <c r="AF92" s="39">
        <f t="shared" si="97"/>
        <v>3004259</v>
      </c>
      <c r="AG92" s="39">
        <f t="shared" si="71"/>
        <v>-2643747.92</v>
      </c>
      <c r="AH92" s="71">
        <v>6</v>
      </c>
      <c r="AI92" s="19">
        <f t="shared" si="98"/>
        <v>18021010.298603218</v>
      </c>
      <c r="AJ92" s="76">
        <f t="shared" si="73"/>
        <v>12960373.325999999</v>
      </c>
      <c r="AK92" s="76">
        <f t="shared" si="74"/>
        <v>2230998.6643376402</v>
      </c>
      <c r="AL92" s="76">
        <f t="shared" si="75"/>
        <v>2829638.3082655799</v>
      </c>
      <c r="AM92" s="76">
        <f t="shared" si="76"/>
        <v>240280.13731470957</v>
      </c>
      <c r="AN92" s="76">
        <f t="shared" si="77"/>
        <v>1441680.8238882574</v>
      </c>
      <c r="AO92" s="76">
        <f t="shared" si="78"/>
        <v>19462691.122491475</v>
      </c>
      <c r="AP92" s="76">
        <f t="shared" si="99"/>
        <v>1946269.1122491476</v>
      </c>
      <c r="AQ92" s="76">
        <f t="shared" si="79"/>
        <v>369791.13132733805</v>
      </c>
      <c r="AR92" s="76">
        <f t="shared" si="80"/>
        <v>19832482.253818814</v>
      </c>
    </row>
    <row r="93" spans="1:44" ht="13.5" customHeight="1" x14ac:dyDescent="0.2">
      <c r="A93" s="1">
        <f t="shared" si="100"/>
        <v>75</v>
      </c>
      <c r="B93" s="16" t="s">
        <v>90</v>
      </c>
      <c r="C93" s="19">
        <v>2227958</v>
      </c>
      <c r="D93" s="19">
        <v>1113979</v>
      </c>
      <c r="E93" s="19">
        <v>21165601</v>
      </c>
      <c r="F93" s="19">
        <v>0</v>
      </c>
      <c r="G93" s="38">
        <v>30</v>
      </c>
      <c r="H93" s="61">
        <f t="shared" si="54"/>
        <v>1601901.8019999999</v>
      </c>
      <c r="I93" s="61">
        <f t="shared" si="91"/>
        <v>117172</v>
      </c>
      <c r="J93" s="39">
        <f t="shared" si="55"/>
        <v>117172</v>
      </c>
      <c r="K93" s="39">
        <f t="shared" si="56"/>
        <v>1601901.8019999999</v>
      </c>
      <c r="L93" s="39">
        <f t="shared" si="57"/>
        <v>1719073.8019999999</v>
      </c>
      <c r="M93" s="61">
        <f t="shared" si="58"/>
        <v>64076.072079999998</v>
      </c>
      <c r="N93" s="61">
        <f t="shared" si="59"/>
        <v>64076.072079999998</v>
      </c>
      <c r="O93" s="61"/>
      <c r="P93" s="61" t="b">
        <f t="shared" si="92"/>
        <v>0</v>
      </c>
      <c r="Q93" s="39">
        <f t="shared" si="60"/>
        <v>128152.14416</v>
      </c>
      <c r="R93" s="39">
        <f t="shared" si="61"/>
        <v>1590921.65784</v>
      </c>
      <c r="S93" s="61">
        <f t="shared" si="93"/>
        <v>0</v>
      </c>
      <c r="T93" s="61">
        <f t="shared" si="62"/>
        <v>192228.21623999998</v>
      </c>
      <c r="U93" s="61">
        <f t="shared" si="94"/>
        <v>16723.854812879999</v>
      </c>
      <c r="V93" s="61">
        <f t="shared" si="63"/>
        <v>66799.305143399994</v>
      </c>
      <c r="W93" s="65">
        <f t="shared" si="95"/>
        <v>0</v>
      </c>
      <c r="X93" s="65">
        <f t="shared" si="96"/>
        <v>0</v>
      </c>
      <c r="Y93" s="39">
        <f t="shared" si="64"/>
        <v>275751.37619627995</v>
      </c>
      <c r="Z93" s="61">
        <f t="shared" si="65"/>
        <v>143198.84770660001</v>
      </c>
      <c r="AA93" s="61">
        <f t="shared" si="66"/>
        <v>66799.305143399994</v>
      </c>
      <c r="AB93" s="61">
        <f t="shared" si="67"/>
        <v>143250.41992066</v>
      </c>
      <c r="AC93" s="61">
        <f t="shared" si="68"/>
        <v>17190.738020000001</v>
      </c>
      <c r="AD93" s="39">
        <f t="shared" si="69"/>
        <v>370439.31079066003</v>
      </c>
      <c r="AE93" s="54">
        <f t="shared" si="70"/>
        <v>2365264.4889869401</v>
      </c>
      <c r="AF93" s="39">
        <f t="shared" si="97"/>
        <v>2227958</v>
      </c>
      <c r="AG93" s="39">
        <f t="shared" si="71"/>
        <v>-1960603.04</v>
      </c>
      <c r="AH93" s="71">
        <v>6</v>
      </c>
      <c r="AI93" s="19">
        <f t="shared" si="98"/>
        <v>14191586.933921641</v>
      </c>
      <c r="AJ93" s="76">
        <f t="shared" si="73"/>
        <v>10314442.811999999</v>
      </c>
      <c r="AK93" s="76">
        <f t="shared" si="74"/>
        <v>1654508.2571776798</v>
      </c>
      <c r="AL93" s="76">
        <f t="shared" si="75"/>
        <v>2222635.8647439601</v>
      </c>
      <c r="AM93" s="76">
        <f t="shared" si="76"/>
        <v>189221.15911895523</v>
      </c>
      <c r="AN93" s="76">
        <f t="shared" si="77"/>
        <v>1135326.9547137313</v>
      </c>
      <c r="AO93" s="76">
        <f t="shared" si="78"/>
        <v>15326913.888635373</v>
      </c>
      <c r="AP93" s="76">
        <f t="shared" si="99"/>
        <v>1532691.3888635375</v>
      </c>
      <c r="AQ93" s="76">
        <f t="shared" si="79"/>
        <v>291211.36388407211</v>
      </c>
      <c r="AR93" s="76">
        <f t="shared" si="80"/>
        <v>15618125.252519445</v>
      </c>
    </row>
    <row r="94" spans="1:44" ht="13.5" customHeight="1" x14ac:dyDescent="0.2">
      <c r="A94" s="1">
        <f t="shared" si="100"/>
        <v>76</v>
      </c>
      <c r="B94" s="16" t="s">
        <v>91</v>
      </c>
      <c r="C94" s="19">
        <v>3151425</v>
      </c>
      <c r="D94" s="19">
        <v>1575713</v>
      </c>
      <c r="E94" s="19">
        <v>29938538</v>
      </c>
      <c r="F94" s="19">
        <v>0</v>
      </c>
      <c r="G94" s="38">
        <v>30</v>
      </c>
      <c r="H94" s="61">
        <f t="shared" si="54"/>
        <v>2265874.5749999997</v>
      </c>
      <c r="I94" s="61">
        <f t="shared" si="91"/>
        <v>0</v>
      </c>
      <c r="J94" s="39">
        <f t="shared" si="55"/>
        <v>0</v>
      </c>
      <c r="K94" s="39">
        <f t="shared" si="56"/>
        <v>2265874.5749999997</v>
      </c>
      <c r="L94" s="39">
        <f t="shared" si="57"/>
        <v>2265874.5749999997</v>
      </c>
      <c r="M94" s="61">
        <f t="shared" si="58"/>
        <v>90634.982999999993</v>
      </c>
      <c r="N94" s="61">
        <f t="shared" si="59"/>
        <v>90634.982999999993</v>
      </c>
      <c r="O94" s="61"/>
      <c r="P94" s="61" t="b">
        <f t="shared" si="92"/>
        <v>0</v>
      </c>
      <c r="Q94" s="39">
        <f t="shared" si="60"/>
        <v>181269.96599999999</v>
      </c>
      <c r="R94" s="39">
        <f t="shared" si="61"/>
        <v>2084604.6089999997</v>
      </c>
      <c r="S94" s="61">
        <f t="shared" si="93"/>
        <v>0</v>
      </c>
      <c r="T94" s="61">
        <f t="shared" si="62"/>
        <v>271904.94899999996</v>
      </c>
      <c r="U94" s="61">
        <f t="shared" si="94"/>
        <v>23655.730562999997</v>
      </c>
      <c r="V94" s="61">
        <f t="shared" si="63"/>
        <v>94486.969777499995</v>
      </c>
      <c r="W94" s="65">
        <f t="shared" si="95"/>
        <v>0</v>
      </c>
      <c r="X94" s="65">
        <f t="shared" si="96"/>
        <v>0</v>
      </c>
      <c r="Y94" s="39">
        <f t="shared" si="64"/>
        <v>390047.64934050001</v>
      </c>
      <c r="Z94" s="61">
        <f t="shared" si="65"/>
        <v>188747.35209749997</v>
      </c>
      <c r="AA94" s="61">
        <f t="shared" si="66"/>
        <v>94486.969777499995</v>
      </c>
      <c r="AB94" s="61">
        <f t="shared" si="67"/>
        <v>188815.32833474997</v>
      </c>
      <c r="AC94" s="61">
        <f t="shared" si="68"/>
        <v>22658.745749999998</v>
      </c>
      <c r="AD94" s="39">
        <f t="shared" si="69"/>
        <v>494708.39595974993</v>
      </c>
      <c r="AE94" s="39">
        <f t="shared" si="70"/>
        <v>3150630.6203002497</v>
      </c>
      <c r="AF94" s="39">
        <f t="shared" si="97"/>
        <v>3151425</v>
      </c>
      <c r="AG94" s="39">
        <f t="shared" si="71"/>
        <v>-2773254</v>
      </c>
      <c r="AH94" s="71">
        <v>6</v>
      </c>
      <c r="AI94" s="19">
        <f t="shared" si="98"/>
        <v>18903783.721801497</v>
      </c>
      <c r="AJ94" s="76">
        <f t="shared" si="73"/>
        <v>13595247.449999999</v>
      </c>
      <c r="AK94" s="76">
        <f t="shared" si="74"/>
        <v>2340285.8960429998</v>
      </c>
      <c r="AL94" s="76">
        <f t="shared" si="75"/>
        <v>2968250.3757584998</v>
      </c>
      <c r="AM94" s="76">
        <f t="shared" si="76"/>
        <v>252050.44962401997</v>
      </c>
      <c r="AN94" s="76">
        <f t="shared" si="77"/>
        <v>1512302.6977441197</v>
      </c>
      <c r="AO94" s="76">
        <f t="shared" si="78"/>
        <v>20416086.419545617</v>
      </c>
      <c r="AP94" s="76">
        <f t="shared" si="99"/>
        <v>2041608.6419545617</v>
      </c>
      <c r="AQ94" s="76">
        <f t="shared" si="79"/>
        <v>387905.64197136671</v>
      </c>
      <c r="AR94" s="76">
        <f t="shared" si="80"/>
        <v>20803992.061516985</v>
      </c>
    </row>
    <row r="95" spans="1:44" ht="13.5" customHeight="1" x14ac:dyDescent="0.2">
      <c r="A95" s="1">
        <f t="shared" si="100"/>
        <v>77</v>
      </c>
      <c r="B95" s="16" t="s">
        <v>82</v>
      </c>
      <c r="C95" s="19">
        <v>3965621</v>
      </c>
      <c r="D95" s="19">
        <v>1982811</v>
      </c>
      <c r="E95" s="19">
        <v>37673400</v>
      </c>
      <c r="F95" s="19">
        <v>0</v>
      </c>
      <c r="G95" s="38">
        <v>30</v>
      </c>
      <c r="H95" s="61">
        <f t="shared" si="54"/>
        <v>2851281.4989999998</v>
      </c>
      <c r="I95" s="61">
        <f t="shared" si="91"/>
        <v>0</v>
      </c>
      <c r="J95" s="39">
        <f t="shared" si="55"/>
        <v>0</v>
      </c>
      <c r="K95" s="39">
        <f t="shared" si="56"/>
        <v>2851281.4989999998</v>
      </c>
      <c r="L95" s="39">
        <f t="shared" si="57"/>
        <v>2851281.4989999998</v>
      </c>
      <c r="M95" s="61">
        <f t="shared" si="58"/>
        <v>114051.25996</v>
      </c>
      <c r="N95" s="61">
        <f t="shared" si="59"/>
        <v>114051.25996</v>
      </c>
      <c r="O95" s="61"/>
      <c r="P95" s="61" t="b">
        <f t="shared" si="92"/>
        <v>0</v>
      </c>
      <c r="Q95" s="39">
        <f t="shared" si="60"/>
        <v>228102.51991999999</v>
      </c>
      <c r="R95" s="39">
        <f t="shared" si="61"/>
        <v>2623178.97908</v>
      </c>
      <c r="S95" s="61">
        <f t="shared" si="93"/>
        <v>0</v>
      </c>
      <c r="T95" s="61">
        <f t="shared" si="62"/>
        <v>342153.77987999999</v>
      </c>
      <c r="U95" s="61">
        <f t="shared" si="94"/>
        <v>29767.378849559998</v>
      </c>
      <c r="V95" s="61">
        <f t="shared" si="63"/>
        <v>118898.43850829999</v>
      </c>
      <c r="W95" s="65">
        <f t="shared" si="95"/>
        <v>0</v>
      </c>
      <c r="X95" s="65">
        <f t="shared" si="96"/>
        <v>0</v>
      </c>
      <c r="Y95" s="39">
        <f t="shared" si="64"/>
        <v>490819.59723785997</v>
      </c>
      <c r="Z95" s="61">
        <f t="shared" si="65"/>
        <v>237511.74886669999</v>
      </c>
      <c r="AA95" s="61">
        <f t="shared" si="66"/>
        <v>118898.43850829999</v>
      </c>
      <c r="AB95" s="61">
        <f t="shared" si="67"/>
        <v>237597.28731166999</v>
      </c>
      <c r="AC95" s="61">
        <f t="shared" si="68"/>
        <v>28512.814989999999</v>
      </c>
      <c r="AD95" s="39">
        <f t="shared" si="69"/>
        <v>622520.28967666999</v>
      </c>
      <c r="AE95" s="39">
        <f t="shared" si="70"/>
        <v>3964621.3859145297</v>
      </c>
      <c r="AF95" s="39">
        <f t="shared" si="97"/>
        <v>3965621</v>
      </c>
      <c r="AG95" s="39">
        <f t="shared" si="71"/>
        <v>-3489746.48</v>
      </c>
      <c r="AH95" s="71">
        <v>6</v>
      </c>
      <c r="AI95" s="19">
        <f t="shared" si="98"/>
        <v>23787728.315487176</v>
      </c>
      <c r="AJ95" s="76">
        <f t="shared" si="73"/>
        <v>17107688.993999999</v>
      </c>
      <c r="AK95" s="76">
        <f t="shared" si="74"/>
        <v>2944917.58342716</v>
      </c>
      <c r="AL95" s="76">
        <f t="shared" si="75"/>
        <v>3735121.7380600199</v>
      </c>
      <c r="AM95" s="76">
        <f t="shared" si="76"/>
        <v>317169.71087316237</v>
      </c>
      <c r="AN95" s="76">
        <f t="shared" si="77"/>
        <v>1903018.2652389742</v>
      </c>
      <c r="AO95" s="76">
        <f t="shared" si="78"/>
        <v>25690746.58072615</v>
      </c>
      <c r="AP95" s="76">
        <f t="shared" si="99"/>
        <v>2569074.658072615</v>
      </c>
      <c r="AQ95" s="76">
        <f t="shared" si="79"/>
        <v>488124.18503379688</v>
      </c>
      <c r="AR95" s="76">
        <f t="shared" si="80"/>
        <v>26178870.765759949</v>
      </c>
    </row>
    <row r="96" spans="1:44" ht="13.5" customHeight="1" x14ac:dyDescent="0.2">
      <c r="A96" s="1">
        <f t="shared" si="100"/>
        <v>78</v>
      </c>
      <c r="B96" s="16" t="s">
        <v>56</v>
      </c>
      <c r="C96" s="19">
        <v>2403407</v>
      </c>
      <c r="D96" s="19">
        <v>1201704</v>
      </c>
      <c r="E96" s="19">
        <v>22832367</v>
      </c>
      <c r="F96" s="19">
        <v>0</v>
      </c>
      <c r="G96" s="38">
        <v>30</v>
      </c>
      <c r="H96" s="61">
        <f t="shared" si="54"/>
        <v>1728049.6329999999</v>
      </c>
      <c r="I96" s="61">
        <f t="shared" si="91"/>
        <v>117172</v>
      </c>
      <c r="J96" s="39">
        <f t="shared" si="55"/>
        <v>117172</v>
      </c>
      <c r="K96" s="39">
        <f t="shared" si="56"/>
        <v>1728049.6329999999</v>
      </c>
      <c r="L96" s="39">
        <f t="shared" si="57"/>
        <v>1845221.6329999999</v>
      </c>
      <c r="M96" s="61">
        <f t="shared" si="58"/>
        <v>69121.985319999992</v>
      </c>
      <c r="N96" s="61">
        <f t="shared" si="59"/>
        <v>69121.985319999992</v>
      </c>
      <c r="O96" s="61"/>
      <c r="P96" s="61" t="b">
        <f t="shared" si="92"/>
        <v>0</v>
      </c>
      <c r="Q96" s="39">
        <f t="shared" si="60"/>
        <v>138243.97063999998</v>
      </c>
      <c r="R96" s="39">
        <f t="shared" si="61"/>
        <v>1706977.66236</v>
      </c>
      <c r="S96" s="61">
        <f t="shared" si="93"/>
        <v>0</v>
      </c>
      <c r="T96" s="61">
        <f t="shared" si="62"/>
        <v>207365.95595999999</v>
      </c>
      <c r="U96" s="61">
        <f t="shared" si="94"/>
        <v>18040.83816852</v>
      </c>
      <c r="V96" s="61">
        <f t="shared" si="63"/>
        <v>72059.669696099998</v>
      </c>
      <c r="W96" s="65">
        <f t="shared" si="95"/>
        <v>0</v>
      </c>
      <c r="X96" s="65">
        <f t="shared" si="96"/>
        <v>0</v>
      </c>
      <c r="Y96" s="39">
        <f t="shared" si="64"/>
        <v>297466.46382462</v>
      </c>
      <c r="Z96" s="61">
        <f t="shared" si="65"/>
        <v>153706.96202889999</v>
      </c>
      <c r="AA96" s="61">
        <f t="shared" si="66"/>
        <v>72059.669696099998</v>
      </c>
      <c r="AB96" s="61">
        <f t="shared" si="67"/>
        <v>153762.31867789</v>
      </c>
      <c r="AC96" s="61">
        <f t="shared" si="68"/>
        <v>18452.216329999999</v>
      </c>
      <c r="AD96" s="39">
        <f t="shared" si="69"/>
        <v>397981.16673289001</v>
      </c>
      <c r="AE96" s="54">
        <f t="shared" si="70"/>
        <v>2540669.26355751</v>
      </c>
      <c r="AF96" s="39">
        <f t="shared" si="97"/>
        <v>2403407</v>
      </c>
      <c r="AG96" s="39">
        <f t="shared" si="71"/>
        <v>-2114998.16</v>
      </c>
      <c r="AH96" s="71">
        <v>6</v>
      </c>
      <c r="AI96" s="19">
        <f t="shared" si="98"/>
        <v>15244015.581345059</v>
      </c>
      <c r="AJ96" s="76">
        <f t="shared" si="73"/>
        <v>11071329.798</v>
      </c>
      <c r="AK96" s="76">
        <f t="shared" si="74"/>
        <v>1784798.78294772</v>
      </c>
      <c r="AL96" s="76">
        <f t="shared" si="75"/>
        <v>2387887.0003973399</v>
      </c>
      <c r="AM96" s="76">
        <f t="shared" si="76"/>
        <v>203253.54108460082</v>
      </c>
      <c r="AN96" s="76">
        <f t="shared" si="77"/>
        <v>1219521.2465076048</v>
      </c>
      <c r="AO96" s="76">
        <f t="shared" si="78"/>
        <v>16463536.827852665</v>
      </c>
      <c r="AP96" s="76">
        <f t="shared" si="99"/>
        <v>1646353.6827852665</v>
      </c>
      <c r="AQ96" s="76">
        <f t="shared" si="79"/>
        <v>312807.19972920063</v>
      </c>
      <c r="AR96" s="76">
        <f t="shared" si="80"/>
        <v>16776344.027581865</v>
      </c>
    </row>
    <row r="97" spans="1:44" ht="13.5" customHeight="1" x14ac:dyDescent="0.2">
      <c r="A97" s="1">
        <f t="shared" si="100"/>
        <v>79</v>
      </c>
      <c r="B97" s="16" t="s">
        <v>59</v>
      </c>
      <c r="C97" s="19">
        <v>3004259</v>
      </c>
      <c r="D97" s="19">
        <v>1502130</v>
      </c>
      <c r="E97" s="19">
        <v>28540461</v>
      </c>
      <c r="F97" s="19">
        <v>0</v>
      </c>
      <c r="G97" s="38">
        <v>30</v>
      </c>
      <c r="H97" s="61">
        <f t="shared" si="54"/>
        <v>2160062.2209999999</v>
      </c>
      <c r="I97" s="61">
        <f t="shared" si="91"/>
        <v>0</v>
      </c>
      <c r="J97" s="39">
        <f t="shared" si="55"/>
        <v>0</v>
      </c>
      <c r="K97" s="39">
        <f t="shared" si="56"/>
        <v>2160062.2209999999</v>
      </c>
      <c r="L97" s="39">
        <f t="shared" si="57"/>
        <v>2160062.2209999999</v>
      </c>
      <c r="M97" s="61">
        <f t="shared" si="58"/>
        <v>86402.488839999991</v>
      </c>
      <c r="N97" s="61">
        <f t="shared" si="59"/>
        <v>86402.488839999991</v>
      </c>
      <c r="O97" s="61"/>
      <c r="P97" s="61" t="b">
        <f t="shared" si="92"/>
        <v>0</v>
      </c>
      <c r="Q97" s="39">
        <f t="shared" si="60"/>
        <v>172804.97767999998</v>
      </c>
      <c r="R97" s="39">
        <f t="shared" si="61"/>
        <v>1987257.2433199999</v>
      </c>
      <c r="S97" s="61">
        <f t="shared" si="93"/>
        <v>0</v>
      </c>
      <c r="T97" s="61">
        <f t="shared" si="62"/>
        <v>259207.46651999999</v>
      </c>
      <c r="U97" s="61">
        <f t="shared" si="94"/>
        <v>22551.049587239999</v>
      </c>
      <c r="V97" s="61">
        <f t="shared" si="63"/>
        <v>90074.5946157</v>
      </c>
      <c r="W97" s="65">
        <f t="shared" si="95"/>
        <v>0</v>
      </c>
      <c r="X97" s="65">
        <f t="shared" si="96"/>
        <v>0</v>
      </c>
      <c r="Y97" s="39">
        <f t="shared" si="64"/>
        <v>371833.11072294001</v>
      </c>
      <c r="Z97" s="61">
        <f t="shared" si="65"/>
        <v>179933.1830093</v>
      </c>
      <c r="AA97" s="61">
        <f t="shared" si="66"/>
        <v>90074.5946157</v>
      </c>
      <c r="AB97" s="61">
        <f t="shared" si="67"/>
        <v>179997.98487593001</v>
      </c>
      <c r="AC97" s="61">
        <f t="shared" si="68"/>
        <v>21600.622209999998</v>
      </c>
      <c r="AD97" s="39">
        <f t="shared" si="69"/>
        <v>471606.38471093</v>
      </c>
      <c r="AE97" s="39">
        <f t="shared" si="70"/>
        <v>3003501.7164338697</v>
      </c>
      <c r="AF97" s="39">
        <f t="shared" si="97"/>
        <v>3004259</v>
      </c>
      <c r="AG97" s="39">
        <f t="shared" si="71"/>
        <v>-2643747.92</v>
      </c>
      <c r="AH97" s="71">
        <v>6</v>
      </c>
      <c r="AI97" s="19">
        <f t="shared" si="98"/>
        <v>18021010.298603218</v>
      </c>
      <c r="AJ97" s="76">
        <f t="shared" si="73"/>
        <v>12960373.325999999</v>
      </c>
      <c r="AK97" s="76">
        <f t="shared" si="74"/>
        <v>2230998.6643376402</v>
      </c>
      <c r="AL97" s="76">
        <f t="shared" si="75"/>
        <v>2829638.3082655799</v>
      </c>
      <c r="AM97" s="76">
        <f t="shared" si="76"/>
        <v>240280.13731470957</v>
      </c>
      <c r="AN97" s="76">
        <f t="shared" si="77"/>
        <v>1441680.8238882574</v>
      </c>
      <c r="AO97" s="76">
        <f t="shared" si="78"/>
        <v>19462691.122491475</v>
      </c>
      <c r="AP97" s="76">
        <f t="shared" si="99"/>
        <v>1946269.1122491476</v>
      </c>
      <c r="AQ97" s="76">
        <f t="shared" si="79"/>
        <v>369791.13132733805</v>
      </c>
      <c r="AR97" s="76">
        <f t="shared" si="80"/>
        <v>19832482.253818814</v>
      </c>
    </row>
    <row r="98" spans="1:44" ht="13.5" customHeight="1" x14ac:dyDescent="0.2">
      <c r="A98" s="1">
        <f t="shared" si="100"/>
        <v>80</v>
      </c>
      <c r="B98" s="16" t="s">
        <v>92</v>
      </c>
      <c r="C98" s="19">
        <v>2121800</v>
      </c>
      <c r="D98" s="19">
        <v>1060900</v>
      </c>
      <c r="E98" s="19">
        <v>20157100</v>
      </c>
      <c r="F98" s="19">
        <v>0</v>
      </c>
      <c r="G98" s="38">
        <v>30</v>
      </c>
      <c r="H98" s="61">
        <f t="shared" si="54"/>
        <v>1525574.2</v>
      </c>
      <c r="I98" s="61">
        <f t="shared" si="91"/>
        <v>117172</v>
      </c>
      <c r="J98" s="39">
        <f t="shared" si="55"/>
        <v>117172</v>
      </c>
      <c r="K98" s="39">
        <f t="shared" si="56"/>
        <v>1525574.2</v>
      </c>
      <c r="L98" s="39">
        <f t="shared" si="57"/>
        <v>1642746.2</v>
      </c>
      <c r="M98" s="61">
        <f t="shared" si="58"/>
        <v>61022.968000000001</v>
      </c>
      <c r="N98" s="61">
        <f t="shared" si="59"/>
        <v>61022.968000000001</v>
      </c>
      <c r="O98" s="61"/>
      <c r="P98" s="61" t="b">
        <f t="shared" si="92"/>
        <v>0</v>
      </c>
      <c r="Q98" s="39">
        <f t="shared" si="60"/>
        <v>122045.936</v>
      </c>
      <c r="R98" s="39">
        <f t="shared" si="61"/>
        <v>1520700.264</v>
      </c>
      <c r="S98" s="61">
        <f t="shared" si="93"/>
        <v>0</v>
      </c>
      <c r="T98" s="61">
        <f t="shared" si="62"/>
        <v>183068.90399999998</v>
      </c>
      <c r="U98" s="61">
        <f t="shared" si="94"/>
        <v>15926.994647999998</v>
      </c>
      <c r="V98" s="61">
        <f t="shared" si="63"/>
        <v>63616.44414</v>
      </c>
      <c r="W98" s="65">
        <f t="shared" si="95"/>
        <v>0</v>
      </c>
      <c r="X98" s="65">
        <f t="shared" si="96"/>
        <v>0</v>
      </c>
      <c r="Y98" s="39">
        <f t="shared" si="64"/>
        <v>262612.34278799995</v>
      </c>
      <c r="Z98" s="61">
        <f t="shared" si="65"/>
        <v>136840.75845999998</v>
      </c>
      <c r="AA98" s="61">
        <f t="shared" si="66"/>
        <v>63616.44414</v>
      </c>
      <c r="AB98" s="61">
        <f t="shared" si="67"/>
        <v>136890.04084599999</v>
      </c>
      <c r="AC98" s="61">
        <f t="shared" si="68"/>
        <v>16427.462</v>
      </c>
      <c r="AD98" s="39">
        <f t="shared" si="69"/>
        <v>353774.70544599998</v>
      </c>
      <c r="AE98" s="54">
        <f t="shared" si="70"/>
        <v>2259133.2482340001</v>
      </c>
      <c r="AF98" s="39">
        <f t="shared" si="97"/>
        <v>2121800</v>
      </c>
      <c r="AG98" s="39">
        <f t="shared" si="71"/>
        <v>-1867184</v>
      </c>
      <c r="AH98" s="71">
        <v>6</v>
      </c>
      <c r="AI98" s="19">
        <f t="shared" si="98"/>
        <v>13554799.489404</v>
      </c>
      <c r="AJ98" s="76">
        <f t="shared" si="73"/>
        <v>9856477.1999999993</v>
      </c>
      <c r="AK98" s="76">
        <f t="shared" si="74"/>
        <v>1575674.0567279998</v>
      </c>
      <c r="AL98" s="76">
        <f t="shared" si="75"/>
        <v>2122648.2326759999</v>
      </c>
      <c r="AM98" s="76">
        <f t="shared" si="76"/>
        <v>180730.65985872</v>
      </c>
      <c r="AN98" s="76">
        <f t="shared" si="77"/>
        <v>1084383.9591523199</v>
      </c>
      <c r="AO98" s="76">
        <f t="shared" si="78"/>
        <v>14639183.448556321</v>
      </c>
      <c r="AP98" s="76">
        <f t="shared" si="99"/>
        <v>1463918.3448556322</v>
      </c>
      <c r="AQ98" s="76">
        <f t="shared" si="79"/>
        <v>278144.48552257009</v>
      </c>
      <c r="AR98" s="76">
        <f t="shared" si="80"/>
        <v>14917327.934078891</v>
      </c>
    </row>
    <row r="99" spans="1:44" ht="13.5" customHeight="1" x14ac:dyDescent="0.2">
      <c r="B99" s="12" t="s">
        <v>93</v>
      </c>
      <c r="C99" s="34"/>
      <c r="D99" s="29"/>
      <c r="E99" s="29"/>
      <c r="F99" s="35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70"/>
      <c r="AI99" s="21"/>
      <c r="AJ99" s="76"/>
      <c r="AK99" s="76"/>
      <c r="AL99" s="76"/>
      <c r="AM99" s="76"/>
      <c r="AN99" s="76"/>
      <c r="AO99" s="76"/>
      <c r="AP99" s="76"/>
      <c r="AQ99" s="76"/>
      <c r="AR99" s="76"/>
    </row>
    <row r="100" spans="1:44" ht="13.5" customHeight="1" x14ac:dyDescent="0.2">
      <c r="A100" s="1">
        <v>81</v>
      </c>
      <c r="B100" s="16" t="s">
        <v>94</v>
      </c>
      <c r="C100" s="19">
        <v>6365400</v>
      </c>
      <c r="D100" s="19">
        <v>3500970</v>
      </c>
      <c r="E100" s="19">
        <v>66518430</v>
      </c>
      <c r="F100" s="19">
        <v>0</v>
      </c>
      <c r="G100" s="38">
        <v>30</v>
      </c>
      <c r="H100" s="61">
        <f t="shared" si="54"/>
        <v>4576722.5999999996</v>
      </c>
      <c r="I100" s="61">
        <f>IF(H100&lt;2000000,117172,0)</f>
        <v>0</v>
      </c>
      <c r="J100" s="39">
        <f t="shared" si="55"/>
        <v>0</v>
      </c>
      <c r="K100" s="39">
        <f t="shared" si="56"/>
        <v>4576722.5999999996</v>
      </c>
      <c r="L100" s="39">
        <f t="shared" si="57"/>
        <v>4576722.5999999996</v>
      </c>
      <c r="M100" s="61">
        <f t="shared" si="58"/>
        <v>183068.90399999998</v>
      </c>
      <c r="N100" s="61">
        <f t="shared" si="59"/>
        <v>183068.90399999998</v>
      </c>
      <c r="O100" s="61"/>
      <c r="P100" s="61">
        <f>IF(AND(H100&gt;=($C$246*4),H100&lt;($C$246*16)),H100*$AI$234,IF(AND(H100&gt;=($C$246*16),H100&lt;=($C$246*17)),H100*$AI$235,IF(AND(H100&gt;($C$246*17),H100&lt;=
($C$246*18)),H100*$AI$236,IF(AND(H100&gt;($C$246*18),H100&gt;=($C$246*19)),H100*$AI$237,IF(AND(H100&gt;($C$246*19),H100&lt;=($C$246*20)),H100*$AI$238,IF((H100&gt;($C$246*20)),H100*$AI$239))))))</f>
        <v>45767.225999999995</v>
      </c>
      <c r="Q100" s="39">
        <f t="shared" si="60"/>
        <v>411905.03399999999</v>
      </c>
      <c r="R100" s="39">
        <f t="shared" si="61"/>
        <v>4164817.5659999996</v>
      </c>
      <c r="S100" s="61">
        <f>+IF(L100&gt;($C$246*10),L100*8.5%,0)</f>
        <v>0</v>
      </c>
      <c r="T100" s="61">
        <f t="shared" si="62"/>
        <v>549206.71199999994</v>
      </c>
      <c r="U100" s="61">
        <f>+K100*$C$253</f>
        <v>47780.983943999992</v>
      </c>
      <c r="V100" s="61">
        <f t="shared" si="63"/>
        <v>190849.33241999999</v>
      </c>
      <c r="W100" s="65">
        <f>+IF(H100&lt;$C$249,0,H100*3%)</f>
        <v>0</v>
      </c>
      <c r="X100" s="65">
        <f>+IF(K100&lt;$C$249,0,K100*2%)</f>
        <v>0</v>
      </c>
      <c r="Y100" s="39">
        <f t="shared" si="64"/>
        <v>787837.02836399991</v>
      </c>
      <c r="Z100" s="61">
        <f t="shared" si="65"/>
        <v>381240.99257999996</v>
      </c>
      <c r="AA100" s="61">
        <f t="shared" si="66"/>
        <v>190849.33241999999</v>
      </c>
      <c r="AB100" s="61">
        <f t="shared" si="67"/>
        <v>381378.29425799998</v>
      </c>
      <c r="AC100" s="61">
        <f t="shared" si="68"/>
        <v>45767.225999999995</v>
      </c>
      <c r="AD100" s="39">
        <f t="shared" si="69"/>
        <v>999235.84525799996</v>
      </c>
      <c r="AE100" s="39">
        <f t="shared" si="70"/>
        <v>6363795.4736219998</v>
      </c>
      <c r="AF100" s="39">
        <f>+C100</f>
        <v>6365400</v>
      </c>
      <c r="AG100" s="39">
        <f t="shared" si="71"/>
        <v>-5601552</v>
      </c>
      <c r="AH100" s="18">
        <v>6</v>
      </c>
      <c r="AI100" s="19">
        <f t="shared" ref="AI100:AI104" si="101">+AE100*AH100</f>
        <v>38182772.841731995</v>
      </c>
      <c r="AJ100" s="76">
        <f t="shared" si="73"/>
        <v>27460335.599999998</v>
      </c>
      <c r="AK100" s="76">
        <f t="shared" si="74"/>
        <v>4727022.1701839995</v>
      </c>
      <c r="AL100" s="76">
        <f t="shared" si="75"/>
        <v>5995415.071548</v>
      </c>
      <c r="AM100" s="76">
        <f t="shared" si="76"/>
        <v>509103.63788976002</v>
      </c>
      <c r="AN100" s="76">
        <f t="shared" si="77"/>
        <v>3054621.8273385596</v>
      </c>
      <c r="AO100" s="76">
        <f t="shared" si="78"/>
        <v>41237394.669070557</v>
      </c>
      <c r="AP100" s="76">
        <f>+AO100*$AP$1</f>
        <v>4123739.466907056</v>
      </c>
      <c r="AQ100" s="76">
        <f t="shared" si="79"/>
        <v>783510.4987123406</v>
      </c>
      <c r="AR100" s="76">
        <f t="shared" si="80"/>
        <v>42020905.167782895</v>
      </c>
    </row>
    <row r="101" spans="1:44" ht="13.5" customHeight="1" x14ac:dyDescent="0.2">
      <c r="A101" s="1">
        <v>82</v>
      </c>
      <c r="B101" s="16" t="s">
        <v>95</v>
      </c>
      <c r="C101" s="19">
        <v>6365400</v>
      </c>
      <c r="D101" s="19">
        <v>7001940</v>
      </c>
      <c r="E101" s="19">
        <v>63017460</v>
      </c>
      <c r="F101" s="19">
        <v>0</v>
      </c>
      <c r="G101" s="38">
        <v>30</v>
      </c>
      <c r="H101" s="61">
        <f t="shared" si="54"/>
        <v>4576722.5999999996</v>
      </c>
      <c r="I101" s="61">
        <f>IF(H101&lt;2000000,117172,0)</f>
        <v>0</v>
      </c>
      <c r="J101" s="39">
        <f t="shared" si="55"/>
        <v>0</v>
      </c>
      <c r="K101" s="39">
        <f t="shared" si="56"/>
        <v>4576722.5999999996</v>
      </c>
      <c r="L101" s="39">
        <f t="shared" si="57"/>
        <v>4576722.5999999996</v>
      </c>
      <c r="M101" s="61">
        <f t="shared" si="58"/>
        <v>183068.90399999998</v>
      </c>
      <c r="N101" s="61">
        <f t="shared" si="59"/>
        <v>183068.90399999998</v>
      </c>
      <c r="O101" s="61"/>
      <c r="P101" s="61">
        <f>IF(AND(H101&gt;=($C$246*4),H101&lt;($C$246*16)),H101*$AI$234,IF(AND(H101&gt;=($C$246*16),H101&lt;=($C$246*17)),H101*$AI$235,IF(AND(H101&gt;($C$246*17),H101&lt;=
($C$246*18)),H101*$AI$236,IF(AND(H101&gt;($C$246*18),H101&gt;=($C$246*19)),H101*$AI$237,IF(AND(H101&gt;($C$246*19),H101&lt;=($C$246*20)),H101*$AI$238,IF((H101&gt;($C$246*20)),H101*$AI$239))))))</f>
        <v>45767.225999999995</v>
      </c>
      <c r="Q101" s="39">
        <f t="shared" si="60"/>
        <v>411905.03399999999</v>
      </c>
      <c r="R101" s="39">
        <f t="shared" si="61"/>
        <v>4164817.5659999996</v>
      </c>
      <c r="S101" s="61">
        <f>+IF(L101&gt;($C$246*10),L101*8.5%,0)</f>
        <v>0</v>
      </c>
      <c r="T101" s="61">
        <f t="shared" si="62"/>
        <v>549206.71199999994</v>
      </c>
      <c r="U101" s="61">
        <f>+K101*$C$253</f>
        <v>47780.983943999992</v>
      </c>
      <c r="V101" s="61">
        <f t="shared" si="63"/>
        <v>190849.33241999999</v>
      </c>
      <c r="W101" s="65">
        <f>+IF(H101&lt;$C$249,0,H101*3%)</f>
        <v>0</v>
      </c>
      <c r="X101" s="65">
        <f>+IF(K101&lt;$C$249,0,K101*2%)</f>
        <v>0</v>
      </c>
      <c r="Y101" s="39">
        <f t="shared" si="64"/>
        <v>787837.02836399991</v>
      </c>
      <c r="Z101" s="61">
        <f t="shared" si="65"/>
        <v>381240.99257999996</v>
      </c>
      <c r="AA101" s="61">
        <f t="shared" si="66"/>
        <v>190849.33241999999</v>
      </c>
      <c r="AB101" s="61">
        <f t="shared" si="67"/>
        <v>381378.29425799998</v>
      </c>
      <c r="AC101" s="61">
        <f t="shared" si="68"/>
        <v>45767.225999999995</v>
      </c>
      <c r="AD101" s="39">
        <f t="shared" si="69"/>
        <v>999235.84525799996</v>
      </c>
      <c r="AE101" s="39">
        <f t="shared" si="70"/>
        <v>6363795.4736219998</v>
      </c>
      <c r="AF101" s="39">
        <f>+C101</f>
        <v>6365400</v>
      </c>
      <c r="AG101" s="39">
        <f t="shared" si="71"/>
        <v>-5601552</v>
      </c>
      <c r="AH101" s="18">
        <v>6</v>
      </c>
      <c r="AI101" s="19">
        <f t="shared" si="101"/>
        <v>38182772.841731995</v>
      </c>
      <c r="AJ101" s="76">
        <f t="shared" si="73"/>
        <v>27460335.599999998</v>
      </c>
      <c r="AK101" s="76">
        <f t="shared" si="74"/>
        <v>4727022.1701839995</v>
      </c>
      <c r="AL101" s="76">
        <f t="shared" si="75"/>
        <v>5995415.071548</v>
      </c>
      <c r="AM101" s="76">
        <f t="shared" si="76"/>
        <v>509103.63788976002</v>
      </c>
      <c r="AN101" s="76">
        <f t="shared" si="77"/>
        <v>3054621.8273385596</v>
      </c>
      <c r="AO101" s="76">
        <f t="shared" si="78"/>
        <v>41237394.669070557</v>
      </c>
      <c r="AP101" s="76">
        <f>+AO101*$AP$1</f>
        <v>4123739.466907056</v>
      </c>
      <c r="AQ101" s="76">
        <f t="shared" si="79"/>
        <v>783510.4987123406</v>
      </c>
      <c r="AR101" s="76">
        <f t="shared" si="80"/>
        <v>42020905.167782895</v>
      </c>
    </row>
    <row r="102" spans="1:44" ht="13.5" customHeight="1" x14ac:dyDescent="0.2">
      <c r="A102" s="1">
        <v>83</v>
      </c>
      <c r="B102" s="16" t="s">
        <v>96</v>
      </c>
      <c r="C102" s="19">
        <v>2865726</v>
      </c>
      <c r="D102" s="19">
        <v>3152299</v>
      </c>
      <c r="E102" s="19">
        <v>28370687</v>
      </c>
      <c r="F102" s="19">
        <v>0</v>
      </c>
      <c r="G102" s="38">
        <v>30</v>
      </c>
      <c r="H102" s="61">
        <f t="shared" si="54"/>
        <v>2060456.9939999999</v>
      </c>
      <c r="I102" s="61">
        <f>IF(H102&lt;2000000,117172,0)</f>
        <v>0</v>
      </c>
      <c r="J102" s="39">
        <f t="shared" si="55"/>
        <v>0</v>
      </c>
      <c r="K102" s="39">
        <f t="shared" si="56"/>
        <v>2060456.9939999999</v>
      </c>
      <c r="L102" s="39">
        <f t="shared" si="57"/>
        <v>2060456.9939999999</v>
      </c>
      <c r="M102" s="61">
        <f t="shared" si="58"/>
        <v>82418.279760000005</v>
      </c>
      <c r="N102" s="61">
        <f t="shared" si="59"/>
        <v>82418.279760000005</v>
      </c>
      <c r="O102" s="61"/>
      <c r="P102" s="61" t="b">
        <f>IF(AND(H102&gt;=($C$246*4),H102&lt;($C$246*16)),H102*$AI$234,IF(AND(H102&gt;=($C$246*16),H102&lt;=($C$246*17)),H102*$AI$235,IF(AND(H102&gt;($C$246*17),H102&lt;=
($C$246*18)),H102*$AI$236,IF(AND(H102&gt;($C$246*18),H102&gt;=($C$246*19)),H102*$AI$237,IF(AND(H102&gt;($C$246*19),H102&lt;=($C$246*20)),H102*$AI$238,IF((H102&gt;($C$246*20)),H102*$AI$239))))))</f>
        <v>0</v>
      </c>
      <c r="Q102" s="39">
        <f t="shared" si="60"/>
        <v>164836.55952000001</v>
      </c>
      <c r="R102" s="39">
        <f t="shared" si="61"/>
        <v>1895620.4344799998</v>
      </c>
      <c r="S102" s="61">
        <f>+IF(L102&gt;($C$246*10),L102*8.5%,0)</f>
        <v>0</v>
      </c>
      <c r="T102" s="61">
        <f t="shared" si="62"/>
        <v>247254.83927999999</v>
      </c>
      <c r="U102" s="61">
        <f>+K102*$C$253</f>
        <v>21511.17101736</v>
      </c>
      <c r="V102" s="61">
        <f t="shared" si="63"/>
        <v>85921.056649799997</v>
      </c>
      <c r="W102" s="65">
        <f>+IF(H102&lt;$C$249,0,H102*3%)</f>
        <v>0</v>
      </c>
      <c r="X102" s="65">
        <f>+IF(K102&lt;$C$249,0,K102*2%)</f>
        <v>0</v>
      </c>
      <c r="Y102" s="39">
        <f t="shared" si="64"/>
        <v>354687.06694716</v>
      </c>
      <c r="Z102" s="61">
        <f t="shared" si="65"/>
        <v>171636.06760019998</v>
      </c>
      <c r="AA102" s="61">
        <f t="shared" si="66"/>
        <v>85921.056649799997</v>
      </c>
      <c r="AB102" s="61">
        <f t="shared" si="67"/>
        <v>171697.88131001999</v>
      </c>
      <c r="AC102" s="61">
        <f t="shared" si="68"/>
        <v>20604.569940000001</v>
      </c>
      <c r="AD102" s="39">
        <f t="shared" si="69"/>
        <v>449859.57550002</v>
      </c>
      <c r="AE102" s="39">
        <f t="shared" si="70"/>
        <v>2865003.6364471796</v>
      </c>
      <c r="AF102" s="39">
        <f>+C102</f>
        <v>2865726</v>
      </c>
      <c r="AG102" s="39">
        <f t="shared" si="71"/>
        <v>-2521838.88</v>
      </c>
      <c r="AH102" s="18">
        <v>6</v>
      </c>
      <c r="AI102" s="19">
        <f t="shared" si="101"/>
        <v>17190021.818683077</v>
      </c>
      <c r="AJ102" s="76">
        <f t="shared" si="73"/>
        <v>12362741.964</v>
      </c>
      <c r="AK102" s="76">
        <f t="shared" si="74"/>
        <v>2128122.4016829599</v>
      </c>
      <c r="AL102" s="76">
        <f t="shared" si="75"/>
        <v>2699157.4530001199</v>
      </c>
      <c r="AM102" s="76">
        <f t="shared" si="76"/>
        <v>229200.29091577439</v>
      </c>
      <c r="AN102" s="76">
        <f t="shared" si="77"/>
        <v>1375201.7454946463</v>
      </c>
      <c r="AO102" s="76">
        <f t="shared" si="78"/>
        <v>18565223.564177722</v>
      </c>
      <c r="AP102" s="76">
        <f>+AO102*$AP$1</f>
        <v>1856522.3564177724</v>
      </c>
      <c r="AQ102" s="76">
        <f t="shared" si="79"/>
        <v>352739.24771937676</v>
      </c>
      <c r="AR102" s="76">
        <f t="shared" si="80"/>
        <v>18917962.811897099</v>
      </c>
    </row>
    <row r="103" spans="1:44" ht="13.5" customHeight="1" x14ac:dyDescent="0.2">
      <c r="A103" s="1">
        <v>84</v>
      </c>
      <c r="B103" s="16" t="s">
        <v>97</v>
      </c>
      <c r="C103" s="19">
        <v>2865726</v>
      </c>
      <c r="D103" s="19">
        <v>3152299</v>
      </c>
      <c r="E103" s="19">
        <v>28370687</v>
      </c>
      <c r="F103" s="19">
        <v>0</v>
      </c>
      <c r="G103" s="38">
        <v>30</v>
      </c>
      <c r="H103" s="61">
        <f t="shared" si="54"/>
        <v>2060456.9939999999</v>
      </c>
      <c r="I103" s="61">
        <f>IF(H103&lt;2000000,117172,0)</f>
        <v>0</v>
      </c>
      <c r="J103" s="39">
        <f t="shared" si="55"/>
        <v>0</v>
      </c>
      <c r="K103" s="39">
        <f t="shared" si="56"/>
        <v>2060456.9939999999</v>
      </c>
      <c r="L103" s="39">
        <f t="shared" si="57"/>
        <v>2060456.9939999999</v>
      </c>
      <c r="M103" s="61">
        <f t="shared" si="58"/>
        <v>82418.279760000005</v>
      </c>
      <c r="N103" s="61">
        <f t="shared" si="59"/>
        <v>82418.279760000005</v>
      </c>
      <c r="O103" s="61"/>
      <c r="P103" s="61" t="b">
        <f>IF(AND(H103&gt;=($C$246*4),H103&lt;($C$246*16)),H103*$AI$234,IF(AND(H103&gt;=($C$246*16),H103&lt;=($C$246*17)),H103*$AI$235,IF(AND(H103&gt;($C$246*17),H103&lt;=
($C$246*18)),H103*$AI$236,IF(AND(H103&gt;($C$246*18),H103&gt;=($C$246*19)),H103*$AI$237,IF(AND(H103&gt;($C$246*19),H103&lt;=($C$246*20)),H103*$AI$238,IF((H103&gt;($C$246*20)),H103*$AI$239))))))</f>
        <v>0</v>
      </c>
      <c r="Q103" s="39">
        <f t="shared" si="60"/>
        <v>164836.55952000001</v>
      </c>
      <c r="R103" s="39">
        <f t="shared" si="61"/>
        <v>1895620.4344799998</v>
      </c>
      <c r="S103" s="61">
        <f>+IF(L103&gt;($C$246*10),L103*8.5%,0)</f>
        <v>0</v>
      </c>
      <c r="T103" s="61">
        <f t="shared" si="62"/>
        <v>247254.83927999999</v>
      </c>
      <c r="U103" s="61">
        <f>+K103*$C$253</f>
        <v>21511.17101736</v>
      </c>
      <c r="V103" s="61">
        <f t="shared" si="63"/>
        <v>85921.056649799997</v>
      </c>
      <c r="W103" s="65">
        <f>+IF(H103&lt;$C$249,0,H103*3%)</f>
        <v>0</v>
      </c>
      <c r="X103" s="65">
        <f>+IF(K103&lt;$C$249,0,K103*2%)</f>
        <v>0</v>
      </c>
      <c r="Y103" s="39">
        <f t="shared" si="64"/>
        <v>354687.06694716</v>
      </c>
      <c r="Z103" s="61">
        <f t="shared" si="65"/>
        <v>171636.06760019998</v>
      </c>
      <c r="AA103" s="61">
        <f t="shared" si="66"/>
        <v>85921.056649799997</v>
      </c>
      <c r="AB103" s="61">
        <f t="shared" si="67"/>
        <v>171697.88131001999</v>
      </c>
      <c r="AC103" s="61">
        <f t="shared" si="68"/>
        <v>20604.569940000001</v>
      </c>
      <c r="AD103" s="39">
        <f t="shared" si="69"/>
        <v>449859.57550002</v>
      </c>
      <c r="AE103" s="39">
        <f t="shared" si="70"/>
        <v>2865003.6364471796</v>
      </c>
      <c r="AF103" s="39">
        <f>+C103</f>
        <v>2865726</v>
      </c>
      <c r="AG103" s="39">
        <f t="shared" si="71"/>
        <v>-2521838.88</v>
      </c>
      <c r="AH103" s="18">
        <v>6</v>
      </c>
      <c r="AI103" s="19">
        <f t="shared" si="101"/>
        <v>17190021.818683077</v>
      </c>
      <c r="AJ103" s="76">
        <f t="shared" si="73"/>
        <v>12362741.964</v>
      </c>
      <c r="AK103" s="76">
        <f t="shared" si="74"/>
        <v>2128122.4016829599</v>
      </c>
      <c r="AL103" s="76">
        <f t="shared" si="75"/>
        <v>2699157.4530001199</v>
      </c>
      <c r="AM103" s="76">
        <f t="shared" si="76"/>
        <v>229200.29091577439</v>
      </c>
      <c r="AN103" s="76">
        <f t="shared" si="77"/>
        <v>1375201.7454946463</v>
      </c>
      <c r="AO103" s="76">
        <f t="shared" si="78"/>
        <v>18565223.564177722</v>
      </c>
      <c r="AP103" s="76">
        <f>+AO103*$AP$1</f>
        <v>1856522.3564177724</v>
      </c>
      <c r="AQ103" s="76">
        <f t="shared" si="79"/>
        <v>352739.24771937676</v>
      </c>
      <c r="AR103" s="76">
        <f t="shared" si="80"/>
        <v>18917962.811897099</v>
      </c>
    </row>
    <row r="104" spans="1:44" ht="13.5" customHeight="1" x14ac:dyDescent="0.2">
      <c r="A104" s="1">
        <v>85</v>
      </c>
      <c r="B104" s="16" t="s">
        <v>98</v>
      </c>
      <c r="C104" s="19">
        <v>1591350</v>
      </c>
      <c r="D104" s="19">
        <v>1750485</v>
      </c>
      <c r="E104" s="19">
        <v>15754365</v>
      </c>
      <c r="F104" s="19">
        <v>0</v>
      </c>
      <c r="G104" s="38">
        <v>30</v>
      </c>
      <c r="H104" s="61">
        <f t="shared" si="54"/>
        <v>1144180.6499999999</v>
      </c>
      <c r="I104" s="61">
        <f>IF(H104&lt;2000000,117172,0)</f>
        <v>117172</v>
      </c>
      <c r="J104" s="39">
        <f t="shared" si="55"/>
        <v>117172</v>
      </c>
      <c r="K104" s="39">
        <f t="shared" si="56"/>
        <v>1144180.6499999999</v>
      </c>
      <c r="L104" s="39">
        <f t="shared" si="57"/>
        <v>1261352.6499999999</v>
      </c>
      <c r="M104" s="61">
        <f t="shared" si="58"/>
        <v>45767.225999999995</v>
      </c>
      <c r="N104" s="61">
        <f t="shared" si="59"/>
        <v>45767.225999999995</v>
      </c>
      <c r="O104" s="61"/>
      <c r="P104" s="61" t="b">
        <f>IF(AND(H104&gt;=($C$246*4),H104&lt;($C$246*16)),H104*$AI$234,IF(AND(H104&gt;=($C$246*16),H104&lt;=($C$246*17)),H104*$AI$235,IF(AND(H104&gt;($C$246*17),H104&lt;=
($C$246*18)),H104*$AI$236,IF(AND(H104&gt;($C$246*18),H104&gt;=($C$246*19)),H104*$AI$237,IF(AND(H104&gt;($C$246*19),H104&lt;=($C$246*20)),H104*$AI$238,IF((H104&gt;($C$246*20)),H104*$AI$239))))))</f>
        <v>0</v>
      </c>
      <c r="Q104" s="39">
        <f t="shared" si="60"/>
        <v>91534.45199999999</v>
      </c>
      <c r="R104" s="39">
        <f t="shared" si="61"/>
        <v>1169818.1979999999</v>
      </c>
      <c r="S104" s="61">
        <f>+IF(L104&gt;($C$246*10),L104*8.5%,0)</f>
        <v>0</v>
      </c>
      <c r="T104" s="61">
        <f t="shared" si="62"/>
        <v>137301.67799999999</v>
      </c>
      <c r="U104" s="61">
        <f>+K104*$C$253</f>
        <v>11945.245985999998</v>
      </c>
      <c r="V104" s="61">
        <f t="shared" si="63"/>
        <v>47712.333104999998</v>
      </c>
      <c r="W104" s="65">
        <f>+IF(H104&lt;$C$249,0,H104*3%)</f>
        <v>0</v>
      </c>
      <c r="X104" s="65">
        <f>+IF(K104&lt;$C$249,0,K104*2%)</f>
        <v>0</v>
      </c>
      <c r="Y104" s="39">
        <f t="shared" si="64"/>
        <v>196959.25709099998</v>
      </c>
      <c r="Z104" s="61">
        <f t="shared" si="65"/>
        <v>105070.67574499999</v>
      </c>
      <c r="AA104" s="61">
        <f t="shared" si="66"/>
        <v>47712.333104999998</v>
      </c>
      <c r="AB104" s="61">
        <f t="shared" si="67"/>
        <v>105108.5163245</v>
      </c>
      <c r="AC104" s="61">
        <f t="shared" si="68"/>
        <v>12613.5265</v>
      </c>
      <c r="AD104" s="39">
        <f t="shared" si="69"/>
        <v>270505.05167449999</v>
      </c>
      <c r="AE104" s="54">
        <f t="shared" si="70"/>
        <v>1728816.9587655</v>
      </c>
      <c r="AF104" s="39">
        <f>+C104</f>
        <v>1591350</v>
      </c>
      <c r="AG104" s="39">
        <f t="shared" si="71"/>
        <v>-1400388</v>
      </c>
      <c r="AH104" s="18">
        <v>6</v>
      </c>
      <c r="AI104" s="19">
        <f t="shared" si="101"/>
        <v>10372901.752592999</v>
      </c>
      <c r="AJ104" s="76">
        <f t="shared" si="73"/>
        <v>7568115.8999999994</v>
      </c>
      <c r="AK104" s="76">
        <f t="shared" si="74"/>
        <v>1181755.5425459999</v>
      </c>
      <c r="AL104" s="76">
        <f t="shared" si="75"/>
        <v>1623030.3100469999</v>
      </c>
      <c r="AM104" s="76">
        <f t="shared" si="76"/>
        <v>138305.35670124</v>
      </c>
      <c r="AN104" s="76">
        <f t="shared" si="77"/>
        <v>829832.14020744001</v>
      </c>
      <c r="AO104" s="76">
        <f t="shared" si="78"/>
        <v>11202733.892800439</v>
      </c>
      <c r="AP104" s="76">
        <f>+AO104*$AP$1</f>
        <v>1120273.389280044</v>
      </c>
      <c r="AQ104" s="76">
        <f t="shared" si="79"/>
        <v>212851.94396320835</v>
      </c>
      <c r="AR104" s="76">
        <f t="shared" si="80"/>
        <v>11415585.836763648</v>
      </c>
    </row>
    <row r="105" spans="1:44" ht="13.5" customHeight="1" x14ac:dyDescent="0.2">
      <c r="B105" s="20" t="s">
        <v>99</v>
      </c>
      <c r="C105" s="9"/>
      <c r="D105" s="10"/>
      <c r="E105" s="11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69"/>
      <c r="AI105" s="10"/>
      <c r="AJ105" s="76"/>
      <c r="AK105" s="76"/>
      <c r="AL105" s="76"/>
      <c r="AM105" s="76"/>
      <c r="AN105" s="76"/>
      <c r="AO105" s="76"/>
      <c r="AP105" s="76"/>
      <c r="AQ105" s="76"/>
      <c r="AR105" s="76"/>
    </row>
    <row r="106" spans="1:44" ht="13.5" customHeight="1" x14ac:dyDescent="0.2">
      <c r="B106" s="12" t="s">
        <v>100</v>
      </c>
      <c r="C106" s="1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70"/>
      <c r="AI106" s="24"/>
      <c r="AJ106" s="76"/>
      <c r="AK106" s="76"/>
      <c r="AL106" s="76"/>
      <c r="AM106" s="76"/>
      <c r="AN106" s="76"/>
      <c r="AO106" s="76"/>
      <c r="AP106" s="76"/>
      <c r="AQ106" s="76"/>
      <c r="AR106" s="76"/>
    </row>
    <row r="107" spans="1:44" ht="13.5" customHeight="1" x14ac:dyDescent="0.2">
      <c r="A107" s="1">
        <v>86</v>
      </c>
      <c r="B107" s="16" t="s">
        <v>101</v>
      </c>
      <c r="C107" s="19">
        <v>2746321</v>
      </c>
      <c r="D107" s="19">
        <v>30209531</v>
      </c>
      <c r="E107" s="19">
        <v>0</v>
      </c>
      <c r="F107" s="19">
        <v>0</v>
      </c>
      <c r="G107" s="38">
        <v>30</v>
      </c>
      <c r="H107" s="61">
        <f t="shared" si="54"/>
        <v>1974604.7989999999</v>
      </c>
      <c r="I107" s="61">
        <f>IF(H107&lt;2000000,117172,0)</f>
        <v>117172</v>
      </c>
      <c r="J107" s="39">
        <f t="shared" si="55"/>
        <v>117172</v>
      </c>
      <c r="K107" s="39">
        <f t="shared" si="56"/>
        <v>1974604.7989999996</v>
      </c>
      <c r="L107" s="39">
        <f t="shared" si="57"/>
        <v>2091776.7989999996</v>
      </c>
      <c r="M107" s="61">
        <f t="shared" si="58"/>
        <v>78984.191959999982</v>
      </c>
      <c r="N107" s="61">
        <f t="shared" si="59"/>
        <v>78984.191959999982</v>
      </c>
      <c r="O107" s="61"/>
      <c r="P107" s="61" t="b">
        <f>IF(AND(H107&gt;=($C$246*4),H107&lt;($C$246*16)),H107*$AI$234,IF(AND(H107&gt;=($C$246*16),H107&lt;=($C$246*17)),H107*$AI$235,IF(AND(H107&gt;($C$246*17),H107&lt;=
($C$246*18)),H107*$AI$236,IF(AND(H107&gt;($C$246*18),H107&gt;=($C$246*19)),H107*$AI$237,IF(AND(H107&gt;($C$246*19),H107&lt;=($C$246*20)),H107*$AI$238,IF((H107&gt;($C$246*20)),H107*$AI$239))))))</f>
        <v>0</v>
      </c>
      <c r="Q107" s="39">
        <f t="shared" si="60"/>
        <v>157968.38391999996</v>
      </c>
      <c r="R107" s="39">
        <f t="shared" si="61"/>
        <v>1933808.4150799997</v>
      </c>
      <c r="S107" s="61">
        <f>+IF(L107&gt;($C$246*10),L107*8.5%,0)</f>
        <v>0</v>
      </c>
      <c r="T107" s="61">
        <f t="shared" si="62"/>
        <v>236952.57587999996</v>
      </c>
      <c r="U107" s="61">
        <f>+K107*$C$253</f>
        <v>20614.874101559995</v>
      </c>
      <c r="V107" s="61">
        <f t="shared" si="63"/>
        <v>82341.020118299988</v>
      </c>
      <c r="W107" s="65">
        <f>+IF(H107&lt;$C$249,0,H107*3%)</f>
        <v>0</v>
      </c>
      <c r="X107" s="65">
        <f>+IF(K107&lt;$C$249,0,K107*2%)</f>
        <v>0</v>
      </c>
      <c r="Y107" s="39">
        <f t="shared" si="64"/>
        <v>339908.47009985993</v>
      </c>
      <c r="Z107" s="61">
        <f t="shared" si="65"/>
        <v>174245.00735669996</v>
      </c>
      <c r="AA107" s="61">
        <f t="shared" si="66"/>
        <v>82341.020118299988</v>
      </c>
      <c r="AB107" s="61">
        <f t="shared" si="67"/>
        <v>174307.76066066997</v>
      </c>
      <c r="AC107" s="61">
        <f t="shared" si="68"/>
        <v>20917.767989999997</v>
      </c>
      <c r="AD107" s="39">
        <f t="shared" si="69"/>
        <v>451811.55612566991</v>
      </c>
      <c r="AE107" s="39">
        <f t="shared" si="70"/>
        <v>2883496.8252255293</v>
      </c>
      <c r="AF107" s="39">
        <f>+C107</f>
        <v>2746321</v>
      </c>
      <c r="AG107" s="39">
        <f t="shared" si="71"/>
        <v>-2416762.48</v>
      </c>
      <c r="AH107" s="18">
        <v>6</v>
      </c>
      <c r="AI107" s="19">
        <f t="shared" ref="AI107:AI111" si="102">+AE107*AH107</f>
        <v>17300980.951353177</v>
      </c>
      <c r="AJ107" s="76">
        <f t="shared" si="73"/>
        <v>12550660.793999998</v>
      </c>
      <c r="AK107" s="76">
        <f t="shared" si="74"/>
        <v>2039450.8205991597</v>
      </c>
      <c r="AL107" s="76">
        <f t="shared" si="75"/>
        <v>2710869.3367540194</v>
      </c>
      <c r="AM107" s="76">
        <f t="shared" si="76"/>
        <v>230679.74601804235</v>
      </c>
      <c r="AN107" s="76">
        <f t="shared" si="77"/>
        <v>1384078.4761082542</v>
      </c>
      <c r="AO107" s="76">
        <f t="shared" si="78"/>
        <v>18685059.42746143</v>
      </c>
      <c r="AP107" s="76">
        <f>+AO107*$AP$1</f>
        <v>1868505.9427461431</v>
      </c>
      <c r="AQ107" s="76">
        <f t="shared" si="79"/>
        <v>355016.12912176718</v>
      </c>
      <c r="AR107" s="76">
        <f t="shared" si="80"/>
        <v>19040075.556583196</v>
      </c>
    </row>
    <row r="108" spans="1:44" ht="13.5" customHeight="1" x14ac:dyDescent="0.2">
      <c r="A108" s="1">
        <v>87</v>
      </c>
      <c r="B108" s="16" t="s">
        <v>102</v>
      </c>
      <c r="C108" s="19">
        <v>2388105</v>
      </c>
      <c r="D108" s="19">
        <v>26269155</v>
      </c>
      <c r="E108" s="19">
        <v>0</v>
      </c>
      <c r="F108" s="19">
        <v>0</v>
      </c>
      <c r="G108" s="38">
        <v>30</v>
      </c>
      <c r="H108" s="61">
        <f t="shared" si="54"/>
        <v>1717047.4949999999</v>
      </c>
      <c r="I108" s="61">
        <f>IF(H108&lt;2000000,117172,0)</f>
        <v>117172</v>
      </c>
      <c r="J108" s="39">
        <f t="shared" si="55"/>
        <v>117172</v>
      </c>
      <c r="K108" s="39">
        <f t="shared" si="56"/>
        <v>1717047.4949999999</v>
      </c>
      <c r="L108" s="39">
        <f t="shared" si="57"/>
        <v>1834219.4949999999</v>
      </c>
      <c r="M108" s="61">
        <f t="shared" si="58"/>
        <v>68681.899799999999</v>
      </c>
      <c r="N108" s="61">
        <f t="shared" si="59"/>
        <v>68681.899799999999</v>
      </c>
      <c r="O108" s="61"/>
      <c r="P108" s="61" t="b">
        <f>IF(AND(H108&gt;=($C$246*4),H108&lt;($C$246*16)),H108*$AI$234,IF(AND(H108&gt;=($C$246*16),H108&lt;=($C$246*17)),H108*$AI$235,IF(AND(H108&gt;($C$246*17),H108&lt;=
($C$246*18)),H108*$AI$236,IF(AND(H108&gt;($C$246*18),H108&gt;=($C$246*19)),H108*$AI$237,IF(AND(H108&gt;($C$246*19),H108&lt;=($C$246*20)),H108*$AI$238,IF((H108&gt;($C$246*20)),H108*$AI$239))))))</f>
        <v>0</v>
      </c>
      <c r="Q108" s="39">
        <f t="shared" si="60"/>
        <v>137363.7996</v>
      </c>
      <c r="R108" s="39">
        <f t="shared" si="61"/>
        <v>1696855.6953999999</v>
      </c>
      <c r="S108" s="61">
        <f>+IF(L108&gt;($C$246*10),L108*8.5%,0)</f>
        <v>0</v>
      </c>
      <c r="T108" s="61">
        <f t="shared" si="62"/>
        <v>206045.69939999998</v>
      </c>
      <c r="U108" s="61">
        <f>+K108*$C$253</f>
        <v>17925.975847799997</v>
      </c>
      <c r="V108" s="61">
        <f t="shared" si="63"/>
        <v>71600.880541499995</v>
      </c>
      <c r="W108" s="65">
        <f>+IF(H108&lt;$C$249,0,H108*3%)</f>
        <v>0</v>
      </c>
      <c r="X108" s="65">
        <f>+IF(K108&lt;$C$249,0,K108*2%)</f>
        <v>0</v>
      </c>
      <c r="Y108" s="39">
        <f t="shared" si="64"/>
        <v>295572.55578930001</v>
      </c>
      <c r="Z108" s="61">
        <f t="shared" si="65"/>
        <v>152790.48393349999</v>
      </c>
      <c r="AA108" s="61">
        <f t="shared" si="66"/>
        <v>71600.880541499995</v>
      </c>
      <c r="AB108" s="61">
        <f t="shared" si="67"/>
        <v>152845.51051835</v>
      </c>
      <c r="AC108" s="61">
        <f t="shared" si="68"/>
        <v>18342.194950000001</v>
      </c>
      <c r="AD108" s="39">
        <f t="shared" si="69"/>
        <v>395579.06994334998</v>
      </c>
      <c r="AE108" s="54">
        <f t="shared" si="70"/>
        <v>2525371.1207326502</v>
      </c>
      <c r="AF108" s="39">
        <f>+C108</f>
        <v>2388105</v>
      </c>
      <c r="AG108" s="39">
        <f t="shared" si="71"/>
        <v>-2101532.4</v>
      </c>
      <c r="AH108" s="18">
        <v>6</v>
      </c>
      <c r="AI108" s="19">
        <f t="shared" si="102"/>
        <v>15152226.724395901</v>
      </c>
      <c r="AJ108" s="76">
        <f t="shared" si="73"/>
        <v>11005316.969999999</v>
      </c>
      <c r="AK108" s="76">
        <f t="shared" si="74"/>
        <v>1773435.3347358</v>
      </c>
      <c r="AL108" s="76">
        <f t="shared" si="75"/>
        <v>2373474.4196600998</v>
      </c>
      <c r="AM108" s="76">
        <f t="shared" si="76"/>
        <v>202029.68965861201</v>
      </c>
      <c r="AN108" s="76">
        <f t="shared" si="77"/>
        <v>1212178.1379516721</v>
      </c>
      <c r="AO108" s="76">
        <f t="shared" si="78"/>
        <v>16364404.862347573</v>
      </c>
      <c r="AP108" s="76">
        <f>+AO108*$AP$1</f>
        <v>1636440.4862347574</v>
      </c>
      <c r="AQ108" s="76">
        <f t="shared" si="79"/>
        <v>310923.6923846039</v>
      </c>
      <c r="AR108" s="76">
        <f t="shared" si="80"/>
        <v>16675328.554732177</v>
      </c>
    </row>
    <row r="109" spans="1:44" ht="13.5" customHeight="1" x14ac:dyDescent="0.2">
      <c r="A109" s="1">
        <v>88</v>
      </c>
      <c r="B109" s="16" t="s">
        <v>103</v>
      </c>
      <c r="C109" s="19">
        <v>2388105</v>
      </c>
      <c r="D109" s="19">
        <v>26269155</v>
      </c>
      <c r="E109" s="19">
        <v>0</v>
      </c>
      <c r="F109" s="19">
        <v>0</v>
      </c>
      <c r="G109" s="38">
        <v>30</v>
      </c>
      <c r="H109" s="61">
        <f t="shared" si="54"/>
        <v>1717047.4949999999</v>
      </c>
      <c r="I109" s="61">
        <f>IF(H109&lt;2000000,117172,0)</f>
        <v>117172</v>
      </c>
      <c r="J109" s="39">
        <f t="shared" si="55"/>
        <v>117172</v>
      </c>
      <c r="K109" s="39">
        <f t="shared" si="56"/>
        <v>1717047.4949999999</v>
      </c>
      <c r="L109" s="39">
        <f t="shared" si="57"/>
        <v>1834219.4949999999</v>
      </c>
      <c r="M109" s="61">
        <f t="shared" si="58"/>
        <v>68681.899799999999</v>
      </c>
      <c r="N109" s="61">
        <f t="shared" si="59"/>
        <v>68681.899799999999</v>
      </c>
      <c r="O109" s="61"/>
      <c r="P109" s="61" t="b">
        <f>IF(AND(H109&gt;=($C$246*4),H109&lt;($C$246*16)),H109*$AI$234,IF(AND(H109&gt;=($C$246*16),H109&lt;=($C$246*17)),H109*$AI$235,IF(AND(H109&gt;($C$246*17),H109&lt;=
($C$246*18)),H109*$AI$236,IF(AND(H109&gt;($C$246*18),H109&gt;=($C$246*19)),H109*$AI$237,IF(AND(H109&gt;($C$246*19),H109&lt;=($C$246*20)),H109*$AI$238,IF((H109&gt;($C$246*20)),H109*$AI$239))))))</f>
        <v>0</v>
      </c>
      <c r="Q109" s="39">
        <f t="shared" si="60"/>
        <v>137363.7996</v>
      </c>
      <c r="R109" s="39">
        <f t="shared" si="61"/>
        <v>1696855.6953999999</v>
      </c>
      <c r="S109" s="61">
        <f>+IF(L109&gt;($C$246*10),L109*8.5%,0)</f>
        <v>0</v>
      </c>
      <c r="T109" s="61">
        <f t="shared" si="62"/>
        <v>206045.69939999998</v>
      </c>
      <c r="U109" s="61">
        <f>+K109*$C$253</f>
        <v>17925.975847799997</v>
      </c>
      <c r="V109" s="61">
        <f t="shared" si="63"/>
        <v>71600.880541499995</v>
      </c>
      <c r="W109" s="65">
        <f>+IF(H109&lt;$C$249,0,H109*3%)</f>
        <v>0</v>
      </c>
      <c r="X109" s="65">
        <f>+IF(K109&lt;$C$249,0,K109*2%)</f>
        <v>0</v>
      </c>
      <c r="Y109" s="39">
        <f t="shared" si="64"/>
        <v>295572.55578930001</v>
      </c>
      <c r="Z109" s="61">
        <f t="shared" si="65"/>
        <v>152790.48393349999</v>
      </c>
      <c r="AA109" s="61">
        <f t="shared" si="66"/>
        <v>71600.880541499995</v>
      </c>
      <c r="AB109" s="61">
        <f t="shared" si="67"/>
        <v>152845.51051835</v>
      </c>
      <c r="AC109" s="61">
        <f t="shared" si="68"/>
        <v>18342.194950000001</v>
      </c>
      <c r="AD109" s="39">
        <f t="shared" si="69"/>
        <v>395579.06994334998</v>
      </c>
      <c r="AE109" s="54">
        <f t="shared" si="70"/>
        <v>2525371.1207326502</v>
      </c>
      <c r="AF109" s="39">
        <f>+C109</f>
        <v>2388105</v>
      </c>
      <c r="AG109" s="39">
        <f t="shared" si="71"/>
        <v>-2101532.4</v>
      </c>
      <c r="AH109" s="18">
        <v>6</v>
      </c>
      <c r="AI109" s="19">
        <f t="shared" si="102"/>
        <v>15152226.724395901</v>
      </c>
      <c r="AJ109" s="76">
        <f t="shared" si="73"/>
        <v>11005316.969999999</v>
      </c>
      <c r="AK109" s="76">
        <f t="shared" si="74"/>
        <v>1773435.3347358</v>
      </c>
      <c r="AL109" s="76">
        <f t="shared" si="75"/>
        <v>2373474.4196600998</v>
      </c>
      <c r="AM109" s="76">
        <f t="shared" si="76"/>
        <v>202029.68965861201</v>
      </c>
      <c r="AN109" s="76">
        <f t="shared" si="77"/>
        <v>1212178.1379516721</v>
      </c>
      <c r="AO109" s="76">
        <f t="shared" si="78"/>
        <v>16364404.862347573</v>
      </c>
      <c r="AP109" s="76">
        <f>+AO109*$AP$1</f>
        <v>1636440.4862347574</v>
      </c>
      <c r="AQ109" s="76">
        <f t="shared" si="79"/>
        <v>310923.6923846039</v>
      </c>
      <c r="AR109" s="76">
        <f t="shared" si="80"/>
        <v>16675328.554732177</v>
      </c>
    </row>
    <row r="110" spans="1:44" ht="13.5" customHeight="1" x14ac:dyDescent="0.2">
      <c r="A110" s="1">
        <v>89</v>
      </c>
      <c r="B110" s="16" t="s">
        <v>104</v>
      </c>
      <c r="C110" s="19">
        <v>2388105</v>
      </c>
      <c r="D110" s="19">
        <v>26269155</v>
      </c>
      <c r="E110" s="19">
        <v>0</v>
      </c>
      <c r="F110" s="19">
        <v>0</v>
      </c>
      <c r="G110" s="38">
        <v>30</v>
      </c>
      <c r="H110" s="61">
        <f t="shared" si="54"/>
        <v>1717047.4949999999</v>
      </c>
      <c r="I110" s="61">
        <f>IF(H110&lt;2000000,117172,0)</f>
        <v>117172</v>
      </c>
      <c r="J110" s="39">
        <f t="shared" si="55"/>
        <v>117172</v>
      </c>
      <c r="K110" s="39">
        <f t="shared" si="56"/>
        <v>1717047.4949999999</v>
      </c>
      <c r="L110" s="39">
        <f t="shared" si="57"/>
        <v>1834219.4949999999</v>
      </c>
      <c r="M110" s="61">
        <f t="shared" si="58"/>
        <v>68681.899799999999</v>
      </c>
      <c r="N110" s="61">
        <f t="shared" si="59"/>
        <v>68681.899799999999</v>
      </c>
      <c r="O110" s="61"/>
      <c r="P110" s="61" t="b">
        <f>IF(AND(H110&gt;=($C$246*4),H110&lt;($C$246*16)),H110*$AI$234,IF(AND(H110&gt;=($C$246*16),H110&lt;=($C$246*17)),H110*$AI$235,IF(AND(H110&gt;($C$246*17),H110&lt;=
($C$246*18)),H110*$AI$236,IF(AND(H110&gt;($C$246*18),H110&gt;=($C$246*19)),H110*$AI$237,IF(AND(H110&gt;($C$246*19),H110&lt;=($C$246*20)),H110*$AI$238,IF((H110&gt;($C$246*20)),H110*$AI$239))))))</f>
        <v>0</v>
      </c>
      <c r="Q110" s="39">
        <f t="shared" si="60"/>
        <v>137363.7996</v>
      </c>
      <c r="R110" s="39">
        <f t="shared" si="61"/>
        <v>1696855.6953999999</v>
      </c>
      <c r="S110" s="61">
        <f>+IF(L110&gt;($C$246*10),L110*8.5%,0)</f>
        <v>0</v>
      </c>
      <c r="T110" s="61">
        <f t="shared" si="62"/>
        <v>206045.69939999998</v>
      </c>
      <c r="U110" s="61">
        <f>+K110*$C$253</f>
        <v>17925.975847799997</v>
      </c>
      <c r="V110" s="61">
        <f t="shared" si="63"/>
        <v>71600.880541499995</v>
      </c>
      <c r="W110" s="65">
        <f>+IF(H110&lt;$C$249,0,H110*3%)</f>
        <v>0</v>
      </c>
      <c r="X110" s="65">
        <f>+IF(K110&lt;$C$249,0,K110*2%)</f>
        <v>0</v>
      </c>
      <c r="Y110" s="39">
        <f t="shared" si="64"/>
        <v>295572.55578930001</v>
      </c>
      <c r="Z110" s="61">
        <f t="shared" si="65"/>
        <v>152790.48393349999</v>
      </c>
      <c r="AA110" s="61">
        <f t="shared" si="66"/>
        <v>71600.880541499995</v>
      </c>
      <c r="AB110" s="61">
        <f t="shared" si="67"/>
        <v>152845.51051835</v>
      </c>
      <c r="AC110" s="61">
        <f t="shared" si="68"/>
        <v>18342.194950000001</v>
      </c>
      <c r="AD110" s="39">
        <f t="shared" si="69"/>
        <v>395579.06994334998</v>
      </c>
      <c r="AE110" s="54">
        <f t="shared" si="70"/>
        <v>2525371.1207326502</v>
      </c>
      <c r="AF110" s="39">
        <f>+C110</f>
        <v>2388105</v>
      </c>
      <c r="AG110" s="39">
        <f t="shared" si="71"/>
        <v>-2101532.4</v>
      </c>
      <c r="AH110" s="18">
        <v>6</v>
      </c>
      <c r="AI110" s="19">
        <f t="shared" si="102"/>
        <v>15152226.724395901</v>
      </c>
      <c r="AJ110" s="76">
        <f t="shared" si="73"/>
        <v>11005316.969999999</v>
      </c>
      <c r="AK110" s="76">
        <f t="shared" si="74"/>
        <v>1773435.3347358</v>
      </c>
      <c r="AL110" s="76">
        <f t="shared" si="75"/>
        <v>2373474.4196600998</v>
      </c>
      <c r="AM110" s="76">
        <f t="shared" si="76"/>
        <v>202029.68965861201</v>
      </c>
      <c r="AN110" s="76">
        <f t="shared" si="77"/>
        <v>1212178.1379516721</v>
      </c>
      <c r="AO110" s="76">
        <f t="shared" si="78"/>
        <v>16364404.862347573</v>
      </c>
      <c r="AP110" s="76">
        <f>+AO110*$AP$1</f>
        <v>1636440.4862347574</v>
      </c>
      <c r="AQ110" s="76">
        <f t="shared" si="79"/>
        <v>310923.6923846039</v>
      </c>
      <c r="AR110" s="76">
        <f t="shared" si="80"/>
        <v>16675328.554732177</v>
      </c>
    </row>
    <row r="111" spans="1:44" ht="13.5" customHeight="1" x14ac:dyDescent="0.2">
      <c r="A111" s="1">
        <v>90</v>
      </c>
      <c r="B111" s="16" t="s">
        <v>105</v>
      </c>
      <c r="C111" s="19">
        <v>2388105</v>
      </c>
      <c r="D111" s="19">
        <v>26269155</v>
      </c>
      <c r="E111" s="19">
        <v>0</v>
      </c>
      <c r="F111" s="19">
        <v>0</v>
      </c>
      <c r="G111" s="38">
        <v>30</v>
      </c>
      <c r="H111" s="61">
        <f t="shared" si="54"/>
        <v>1717047.4949999999</v>
      </c>
      <c r="I111" s="61">
        <f>IF(H111&lt;2000000,117172,0)</f>
        <v>117172</v>
      </c>
      <c r="J111" s="39">
        <f t="shared" si="55"/>
        <v>117172</v>
      </c>
      <c r="K111" s="39">
        <f t="shared" si="56"/>
        <v>1717047.4949999999</v>
      </c>
      <c r="L111" s="39">
        <f t="shared" si="57"/>
        <v>1834219.4949999999</v>
      </c>
      <c r="M111" s="61">
        <f t="shared" si="58"/>
        <v>68681.899799999999</v>
      </c>
      <c r="N111" s="61">
        <f t="shared" si="59"/>
        <v>68681.899799999999</v>
      </c>
      <c r="O111" s="61"/>
      <c r="P111" s="61" t="b">
        <f>IF(AND(H111&gt;=($C$246*4),H111&lt;($C$246*16)),H111*$AI$234,IF(AND(H111&gt;=($C$246*16),H111&lt;=($C$246*17)),H111*$AI$235,IF(AND(H111&gt;($C$246*17),H111&lt;=
($C$246*18)),H111*$AI$236,IF(AND(H111&gt;($C$246*18),H111&gt;=($C$246*19)),H111*$AI$237,IF(AND(H111&gt;($C$246*19),H111&lt;=($C$246*20)),H111*$AI$238,IF((H111&gt;($C$246*20)),H111*$AI$239))))))</f>
        <v>0</v>
      </c>
      <c r="Q111" s="39">
        <f t="shared" si="60"/>
        <v>137363.7996</v>
      </c>
      <c r="R111" s="39">
        <f t="shared" si="61"/>
        <v>1696855.6953999999</v>
      </c>
      <c r="S111" s="61">
        <f>+IF(L111&gt;($C$246*10),L111*8.5%,0)</f>
        <v>0</v>
      </c>
      <c r="T111" s="61">
        <f t="shared" si="62"/>
        <v>206045.69939999998</v>
      </c>
      <c r="U111" s="61">
        <f>+K111*$C$253</f>
        <v>17925.975847799997</v>
      </c>
      <c r="V111" s="61">
        <f t="shared" si="63"/>
        <v>71600.880541499995</v>
      </c>
      <c r="W111" s="65">
        <f>+IF(H111&lt;$C$249,0,H111*3%)</f>
        <v>0</v>
      </c>
      <c r="X111" s="65">
        <f>+IF(K111&lt;$C$249,0,K111*2%)</f>
        <v>0</v>
      </c>
      <c r="Y111" s="39">
        <f t="shared" si="64"/>
        <v>295572.55578930001</v>
      </c>
      <c r="Z111" s="61">
        <f t="shared" si="65"/>
        <v>152790.48393349999</v>
      </c>
      <c r="AA111" s="61">
        <f t="shared" si="66"/>
        <v>71600.880541499995</v>
      </c>
      <c r="AB111" s="61">
        <f t="shared" si="67"/>
        <v>152845.51051835</v>
      </c>
      <c r="AC111" s="61">
        <f t="shared" si="68"/>
        <v>18342.194950000001</v>
      </c>
      <c r="AD111" s="39">
        <f t="shared" si="69"/>
        <v>395579.06994334998</v>
      </c>
      <c r="AE111" s="54">
        <f t="shared" si="70"/>
        <v>2525371.1207326502</v>
      </c>
      <c r="AF111" s="39">
        <f>+C111</f>
        <v>2388105</v>
      </c>
      <c r="AG111" s="39">
        <f t="shared" si="71"/>
        <v>-2101532.4</v>
      </c>
      <c r="AH111" s="18">
        <v>6</v>
      </c>
      <c r="AI111" s="19">
        <f t="shared" si="102"/>
        <v>15152226.724395901</v>
      </c>
      <c r="AJ111" s="76">
        <f t="shared" si="73"/>
        <v>11005316.969999999</v>
      </c>
      <c r="AK111" s="76">
        <f t="shared" si="74"/>
        <v>1773435.3347358</v>
      </c>
      <c r="AL111" s="76">
        <f t="shared" si="75"/>
        <v>2373474.4196600998</v>
      </c>
      <c r="AM111" s="76">
        <f t="shared" si="76"/>
        <v>202029.68965861201</v>
      </c>
      <c r="AN111" s="76">
        <f t="shared" si="77"/>
        <v>1212178.1379516721</v>
      </c>
      <c r="AO111" s="76">
        <f t="shared" si="78"/>
        <v>16364404.862347573</v>
      </c>
      <c r="AP111" s="76">
        <f>+AO111*$AP$1</f>
        <v>1636440.4862347574</v>
      </c>
      <c r="AQ111" s="76">
        <f t="shared" si="79"/>
        <v>310923.6923846039</v>
      </c>
      <c r="AR111" s="76">
        <f t="shared" si="80"/>
        <v>16675328.554732177</v>
      </c>
    </row>
    <row r="112" spans="1:44" ht="13.5" customHeight="1" x14ac:dyDescent="0.2">
      <c r="B112" s="12" t="s">
        <v>106</v>
      </c>
      <c r="C112" s="13"/>
      <c r="D112" s="21"/>
      <c r="E112" s="22"/>
      <c r="F112" s="22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70"/>
      <c r="AI112" s="21"/>
      <c r="AJ112" s="76"/>
      <c r="AK112" s="76"/>
      <c r="AL112" s="76"/>
      <c r="AM112" s="76"/>
      <c r="AN112" s="76"/>
      <c r="AO112" s="76"/>
      <c r="AP112" s="76"/>
      <c r="AQ112" s="76"/>
      <c r="AR112" s="76"/>
    </row>
    <row r="113" spans="1:44" ht="13.5" customHeight="1" x14ac:dyDescent="0.2">
      <c r="A113" s="1">
        <v>91</v>
      </c>
      <c r="B113" s="16" t="s">
        <v>107</v>
      </c>
      <c r="C113" s="17">
        <v>5500000</v>
      </c>
      <c r="D113" s="19">
        <v>60500000</v>
      </c>
      <c r="E113" s="19">
        <v>0</v>
      </c>
      <c r="F113" s="19">
        <v>0</v>
      </c>
      <c r="G113" s="38">
        <v>30</v>
      </c>
      <c r="H113" s="61">
        <f t="shared" si="54"/>
        <v>3954500</v>
      </c>
      <c r="I113" s="61">
        <f t="shared" ref="I113:I121" si="103">IF(H113&lt;2000000,117172,0)</f>
        <v>0</v>
      </c>
      <c r="J113" s="39">
        <f t="shared" si="55"/>
        <v>0</v>
      </c>
      <c r="K113" s="39">
        <f t="shared" si="56"/>
        <v>3954499.9999999995</v>
      </c>
      <c r="L113" s="39">
        <f t="shared" si="57"/>
        <v>3954499.9999999995</v>
      </c>
      <c r="M113" s="61">
        <f t="shared" si="58"/>
        <v>158179.99999999997</v>
      </c>
      <c r="N113" s="61">
        <f t="shared" si="59"/>
        <v>158179.99999999997</v>
      </c>
      <c r="O113" s="61"/>
      <c r="P113" s="61" t="b">
        <f t="shared" ref="P113:P121" si="104">IF(AND(H113&gt;=($C$246*4),H113&lt;($C$246*16)),H113*$AI$234,IF(AND(H113&gt;=($C$246*16),H113&lt;=($C$246*17)),H113*$AI$235,IF(AND(H113&gt;($C$246*17),H113&lt;=
($C$246*18)),H113*$AI$236,IF(AND(H113&gt;($C$246*18),H113&gt;=($C$246*19)),H113*$AI$237,IF(AND(H113&gt;($C$246*19),H113&lt;=($C$246*20)),H113*$AI$238,IF((H113&gt;($C$246*20)),H113*$AI$239))))))</f>
        <v>0</v>
      </c>
      <c r="Q113" s="39">
        <f t="shared" si="60"/>
        <v>316359.99999999994</v>
      </c>
      <c r="R113" s="39">
        <f t="shared" si="61"/>
        <v>3638139.9999999995</v>
      </c>
      <c r="S113" s="61">
        <f t="shared" ref="S113:S121" si="105">+IF(L113&gt;($C$246*10),L113*8.5%,0)</f>
        <v>0</v>
      </c>
      <c r="T113" s="61">
        <f t="shared" si="62"/>
        <v>474539.99999999994</v>
      </c>
      <c r="U113" s="61">
        <f t="shared" ref="U113:U121" si="106">+K113*$C$253</f>
        <v>41284.979999999996</v>
      </c>
      <c r="V113" s="61">
        <f t="shared" si="63"/>
        <v>164902.65</v>
      </c>
      <c r="W113" s="65">
        <f t="shared" ref="W113:W121" si="107">+IF(H113&lt;$C$249,0,H113*3%)</f>
        <v>0</v>
      </c>
      <c r="X113" s="65">
        <f t="shared" ref="X113:X121" si="108">+IF(K113&lt;$C$249,0,K113*2%)</f>
        <v>0</v>
      </c>
      <c r="Y113" s="39">
        <f t="shared" si="64"/>
        <v>680727.62999999989</v>
      </c>
      <c r="Z113" s="61">
        <f t="shared" si="65"/>
        <v>329409.84999999998</v>
      </c>
      <c r="AA113" s="61">
        <f t="shared" si="66"/>
        <v>164902.65</v>
      </c>
      <c r="AB113" s="61">
        <f t="shared" si="67"/>
        <v>329528.48499999999</v>
      </c>
      <c r="AC113" s="61">
        <f t="shared" si="68"/>
        <v>39544.999999999993</v>
      </c>
      <c r="AD113" s="39">
        <f t="shared" si="69"/>
        <v>863385.98499999999</v>
      </c>
      <c r="AE113" s="39">
        <f t="shared" si="70"/>
        <v>5498613.6149999993</v>
      </c>
      <c r="AF113" s="39">
        <f t="shared" ref="AF113:AF121" si="109">+C113</f>
        <v>5500000</v>
      </c>
      <c r="AG113" s="39">
        <f t="shared" si="71"/>
        <v>-4840000</v>
      </c>
      <c r="AH113" s="18">
        <v>6</v>
      </c>
      <c r="AI113" s="19">
        <f t="shared" ref="AI113:AI121" si="110">+AE113*AH113</f>
        <v>32991681.689999998</v>
      </c>
      <c r="AJ113" s="76">
        <f t="shared" si="73"/>
        <v>23726999.999999996</v>
      </c>
      <c r="AK113" s="76">
        <f t="shared" si="74"/>
        <v>4084365.7799999993</v>
      </c>
      <c r="AL113" s="76">
        <f t="shared" si="75"/>
        <v>5180315.91</v>
      </c>
      <c r="AM113" s="76">
        <f t="shared" si="76"/>
        <v>439889.08919999993</v>
      </c>
      <c r="AN113" s="76">
        <f t="shared" si="77"/>
        <v>2639334.5351999998</v>
      </c>
      <c r="AO113" s="76">
        <f t="shared" si="78"/>
        <v>35631016.225199997</v>
      </c>
      <c r="AP113" s="76">
        <f t="shared" ref="AP113:AP121" si="111">+AO113*$AP$1</f>
        <v>3563101.6225199997</v>
      </c>
      <c r="AQ113" s="76">
        <f t="shared" si="79"/>
        <v>676989.30827879999</v>
      </c>
      <c r="AR113" s="76">
        <f t="shared" si="80"/>
        <v>36308005.533478796</v>
      </c>
    </row>
    <row r="114" spans="1:44" ht="13.5" customHeight="1" x14ac:dyDescent="0.2">
      <c r="A114" s="1">
        <v>92</v>
      </c>
      <c r="B114" s="16" t="s">
        <v>108</v>
      </c>
      <c r="C114" s="17">
        <v>4500000</v>
      </c>
      <c r="D114" s="19">
        <v>49500000</v>
      </c>
      <c r="E114" s="19">
        <v>0</v>
      </c>
      <c r="F114" s="19">
        <v>0</v>
      </c>
      <c r="G114" s="38">
        <v>30</v>
      </c>
      <c r="H114" s="61">
        <f t="shared" si="54"/>
        <v>3235500</v>
      </c>
      <c r="I114" s="61">
        <f t="shared" si="103"/>
        <v>0</v>
      </c>
      <c r="J114" s="39">
        <f t="shared" si="55"/>
        <v>0</v>
      </c>
      <c r="K114" s="39">
        <f t="shared" si="56"/>
        <v>3235500</v>
      </c>
      <c r="L114" s="39">
        <f t="shared" si="57"/>
        <v>3235500</v>
      </c>
      <c r="M114" s="61">
        <f t="shared" si="58"/>
        <v>129420</v>
      </c>
      <c r="N114" s="61">
        <f t="shared" si="59"/>
        <v>129420</v>
      </c>
      <c r="O114" s="61"/>
      <c r="P114" s="61" t="b">
        <f t="shared" si="104"/>
        <v>0</v>
      </c>
      <c r="Q114" s="39">
        <f t="shared" si="60"/>
        <v>258840</v>
      </c>
      <c r="R114" s="39">
        <f t="shared" si="61"/>
        <v>2976660</v>
      </c>
      <c r="S114" s="61">
        <f t="shared" si="105"/>
        <v>0</v>
      </c>
      <c r="T114" s="61">
        <f t="shared" si="62"/>
        <v>388260</v>
      </c>
      <c r="U114" s="61">
        <f t="shared" si="106"/>
        <v>33778.619999999995</v>
      </c>
      <c r="V114" s="61">
        <f t="shared" si="63"/>
        <v>134920.35</v>
      </c>
      <c r="W114" s="65">
        <f t="shared" si="107"/>
        <v>0</v>
      </c>
      <c r="X114" s="65">
        <f t="shared" si="108"/>
        <v>0</v>
      </c>
      <c r="Y114" s="39">
        <f t="shared" si="64"/>
        <v>556958.97</v>
      </c>
      <c r="Z114" s="61">
        <f t="shared" si="65"/>
        <v>269517.15000000002</v>
      </c>
      <c r="AA114" s="61">
        <f t="shared" si="66"/>
        <v>134920.35</v>
      </c>
      <c r="AB114" s="61">
        <f t="shared" si="67"/>
        <v>269614.21500000003</v>
      </c>
      <c r="AC114" s="61">
        <f t="shared" si="68"/>
        <v>32355</v>
      </c>
      <c r="AD114" s="39">
        <f t="shared" si="69"/>
        <v>706406.71500000008</v>
      </c>
      <c r="AE114" s="39">
        <f t="shared" si="70"/>
        <v>4498865.6849999996</v>
      </c>
      <c r="AF114" s="39">
        <f t="shared" si="109"/>
        <v>4500000</v>
      </c>
      <c r="AG114" s="39">
        <f t="shared" si="71"/>
        <v>-3960000</v>
      </c>
      <c r="AH114" s="18">
        <v>6</v>
      </c>
      <c r="AI114" s="19">
        <f t="shared" si="110"/>
        <v>26993194.109999999</v>
      </c>
      <c r="AJ114" s="76">
        <f t="shared" si="73"/>
        <v>19413000</v>
      </c>
      <c r="AK114" s="76">
        <f t="shared" si="74"/>
        <v>3341753.82</v>
      </c>
      <c r="AL114" s="76">
        <f t="shared" si="75"/>
        <v>4238440.290000001</v>
      </c>
      <c r="AM114" s="76">
        <f t="shared" si="76"/>
        <v>359909.2548</v>
      </c>
      <c r="AN114" s="76">
        <f t="shared" si="77"/>
        <v>2159455.5288</v>
      </c>
      <c r="AO114" s="76">
        <f t="shared" si="78"/>
        <v>29152649.638799999</v>
      </c>
      <c r="AP114" s="76">
        <f t="shared" si="111"/>
        <v>2915264.9638800002</v>
      </c>
      <c r="AQ114" s="76">
        <f t="shared" si="79"/>
        <v>553900.34313719999</v>
      </c>
      <c r="AR114" s="76">
        <f t="shared" si="80"/>
        <v>29706549.9819372</v>
      </c>
    </row>
    <row r="115" spans="1:44" ht="13.5" customHeight="1" x14ac:dyDescent="0.2">
      <c r="A115" s="1">
        <v>93</v>
      </c>
      <c r="B115" s="16" t="s">
        <v>109</v>
      </c>
      <c r="C115" s="17">
        <v>2388104</v>
      </c>
      <c r="D115" s="19">
        <v>26269144</v>
      </c>
      <c r="E115" s="19">
        <v>0</v>
      </c>
      <c r="F115" s="19">
        <v>0</v>
      </c>
      <c r="G115" s="38">
        <v>30</v>
      </c>
      <c r="H115" s="61">
        <f t="shared" si="54"/>
        <v>1717046.7759999998</v>
      </c>
      <c r="I115" s="61">
        <f t="shared" si="103"/>
        <v>117172</v>
      </c>
      <c r="J115" s="39">
        <f t="shared" si="55"/>
        <v>117172</v>
      </c>
      <c r="K115" s="39">
        <f t="shared" si="56"/>
        <v>1717046.7759999998</v>
      </c>
      <c r="L115" s="39">
        <f t="shared" si="57"/>
        <v>1834218.7759999998</v>
      </c>
      <c r="M115" s="61">
        <f t="shared" si="58"/>
        <v>68681.871039999998</v>
      </c>
      <c r="N115" s="61">
        <f t="shared" si="59"/>
        <v>68681.871039999998</v>
      </c>
      <c r="O115" s="61"/>
      <c r="P115" s="61" t="b">
        <f t="shared" si="104"/>
        <v>0</v>
      </c>
      <c r="Q115" s="39">
        <f t="shared" si="60"/>
        <v>137363.74208</v>
      </c>
      <c r="R115" s="39">
        <f t="shared" si="61"/>
        <v>1696855.0339199998</v>
      </c>
      <c r="S115" s="61">
        <f t="shared" si="105"/>
        <v>0</v>
      </c>
      <c r="T115" s="61">
        <f t="shared" si="62"/>
        <v>206045.61311999997</v>
      </c>
      <c r="U115" s="61">
        <f t="shared" si="106"/>
        <v>17925.968341439999</v>
      </c>
      <c r="V115" s="61">
        <f t="shared" si="63"/>
        <v>71600.8505592</v>
      </c>
      <c r="W115" s="65">
        <f t="shared" si="107"/>
        <v>0</v>
      </c>
      <c r="X115" s="65">
        <f t="shared" si="108"/>
        <v>0</v>
      </c>
      <c r="Y115" s="39">
        <f t="shared" si="64"/>
        <v>295572.43202063994</v>
      </c>
      <c r="Z115" s="61">
        <f t="shared" si="65"/>
        <v>152790.42404079999</v>
      </c>
      <c r="AA115" s="61">
        <f t="shared" si="66"/>
        <v>71600.8505592</v>
      </c>
      <c r="AB115" s="61">
        <f t="shared" si="67"/>
        <v>152845.45060407999</v>
      </c>
      <c r="AC115" s="61">
        <f t="shared" si="68"/>
        <v>18342.187759999997</v>
      </c>
      <c r="AD115" s="39">
        <f t="shared" si="69"/>
        <v>395578.91296407999</v>
      </c>
      <c r="AE115" s="54">
        <f t="shared" si="70"/>
        <v>2525370.1209847201</v>
      </c>
      <c r="AF115" s="39">
        <f t="shared" si="109"/>
        <v>2388104</v>
      </c>
      <c r="AG115" s="39">
        <f t="shared" si="71"/>
        <v>-2101531.52</v>
      </c>
      <c r="AH115" s="18">
        <v>6</v>
      </c>
      <c r="AI115" s="19">
        <f t="shared" si="110"/>
        <v>15152220.72590832</v>
      </c>
      <c r="AJ115" s="76">
        <f t="shared" si="73"/>
        <v>11005312.655999999</v>
      </c>
      <c r="AK115" s="76">
        <f t="shared" si="74"/>
        <v>1773434.5921238395</v>
      </c>
      <c r="AL115" s="76">
        <f t="shared" si="75"/>
        <v>2373473.47778448</v>
      </c>
      <c r="AM115" s="76">
        <f t="shared" si="76"/>
        <v>202029.6096787776</v>
      </c>
      <c r="AN115" s="76">
        <f t="shared" si="77"/>
        <v>1212177.6580726656</v>
      </c>
      <c r="AO115" s="76">
        <f t="shared" si="78"/>
        <v>16364398.383980986</v>
      </c>
      <c r="AP115" s="76">
        <f t="shared" si="111"/>
        <v>1636439.8383980987</v>
      </c>
      <c r="AQ115" s="76">
        <f t="shared" si="79"/>
        <v>310923.56929563876</v>
      </c>
      <c r="AR115" s="76">
        <f t="shared" si="80"/>
        <v>16675321.953276625</v>
      </c>
    </row>
    <row r="116" spans="1:44" ht="13.5" customHeight="1" x14ac:dyDescent="0.2">
      <c r="A116" s="1">
        <v>94</v>
      </c>
      <c r="B116" s="16" t="s">
        <v>110</v>
      </c>
      <c r="C116" s="17">
        <v>2388104</v>
      </c>
      <c r="D116" s="19">
        <v>26269144</v>
      </c>
      <c r="E116" s="19">
        <v>0</v>
      </c>
      <c r="F116" s="19">
        <v>0</v>
      </c>
      <c r="G116" s="38">
        <v>30</v>
      </c>
      <c r="H116" s="61">
        <f t="shared" si="54"/>
        <v>1717046.7759999998</v>
      </c>
      <c r="I116" s="61">
        <f t="shared" si="103"/>
        <v>117172</v>
      </c>
      <c r="J116" s="39">
        <f t="shared" si="55"/>
        <v>117172</v>
      </c>
      <c r="K116" s="39">
        <f t="shared" si="56"/>
        <v>1717046.7759999998</v>
      </c>
      <c r="L116" s="39">
        <f t="shared" si="57"/>
        <v>1834218.7759999998</v>
      </c>
      <c r="M116" s="61">
        <f t="shared" si="58"/>
        <v>68681.871039999998</v>
      </c>
      <c r="N116" s="61">
        <f t="shared" si="59"/>
        <v>68681.871039999998</v>
      </c>
      <c r="O116" s="61"/>
      <c r="P116" s="61" t="b">
        <f t="shared" si="104"/>
        <v>0</v>
      </c>
      <c r="Q116" s="39">
        <f t="shared" si="60"/>
        <v>137363.74208</v>
      </c>
      <c r="R116" s="39">
        <f t="shared" si="61"/>
        <v>1696855.0339199998</v>
      </c>
      <c r="S116" s="61">
        <f t="shared" si="105"/>
        <v>0</v>
      </c>
      <c r="T116" s="61">
        <f t="shared" si="62"/>
        <v>206045.61311999997</v>
      </c>
      <c r="U116" s="61">
        <f t="shared" si="106"/>
        <v>17925.968341439999</v>
      </c>
      <c r="V116" s="61">
        <f t="shared" si="63"/>
        <v>71600.8505592</v>
      </c>
      <c r="W116" s="65">
        <f t="shared" si="107"/>
        <v>0</v>
      </c>
      <c r="X116" s="65">
        <f t="shared" si="108"/>
        <v>0</v>
      </c>
      <c r="Y116" s="39">
        <f t="shared" si="64"/>
        <v>295572.43202063994</v>
      </c>
      <c r="Z116" s="61">
        <f t="shared" si="65"/>
        <v>152790.42404079999</v>
      </c>
      <c r="AA116" s="61">
        <f t="shared" si="66"/>
        <v>71600.8505592</v>
      </c>
      <c r="AB116" s="61">
        <f t="shared" si="67"/>
        <v>152845.45060407999</v>
      </c>
      <c r="AC116" s="61">
        <f t="shared" si="68"/>
        <v>18342.187759999997</v>
      </c>
      <c r="AD116" s="39">
        <f t="shared" si="69"/>
        <v>395578.91296407999</v>
      </c>
      <c r="AE116" s="54">
        <f t="shared" si="70"/>
        <v>2525370.1209847201</v>
      </c>
      <c r="AF116" s="39">
        <f t="shared" si="109"/>
        <v>2388104</v>
      </c>
      <c r="AG116" s="39">
        <f t="shared" si="71"/>
        <v>-2101531.52</v>
      </c>
      <c r="AH116" s="18">
        <v>6</v>
      </c>
      <c r="AI116" s="19">
        <f t="shared" si="110"/>
        <v>15152220.72590832</v>
      </c>
      <c r="AJ116" s="76">
        <f t="shared" si="73"/>
        <v>11005312.655999999</v>
      </c>
      <c r="AK116" s="76">
        <f t="shared" si="74"/>
        <v>1773434.5921238395</v>
      </c>
      <c r="AL116" s="76">
        <f t="shared" si="75"/>
        <v>2373473.47778448</v>
      </c>
      <c r="AM116" s="76">
        <f t="shared" si="76"/>
        <v>202029.6096787776</v>
      </c>
      <c r="AN116" s="76">
        <f t="shared" si="77"/>
        <v>1212177.6580726656</v>
      </c>
      <c r="AO116" s="76">
        <f t="shared" si="78"/>
        <v>16364398.383980986</v>
      </c>
      <c r="AP116" s="76">
        <f t="shared" si="111"/>
        <v>1636439.8383980987</v>
      </c>
      <c r="AQ116" s="76">
        <f t="shared" si="79"/>
        <v>310923.56929563876</v>
      </c>
      <c r="AR116" s="76">
        <f t="shared" si="80"/>
        <v>16675321.953276625</v>
      </c>
    </row>
    <row r="117" spans="1:44" ht="13.5" customHeight="1" x14ac:dyDescent="0.2">
      <c r="A117" s="1">
        <v>95</v>
      </c>
      <c r="B117" s="16" t="s">
        <v>111</v>
      </c>
      <c r="C117" s="17">
        <v>2388104</v>
      </c>
      <c r="D117" s="19">
        <v>26269144</v>
      </c>
      <c r="E117" s="19">
        <v>0</v>
      </c>
      <c r="F117" s="19">
        <v>0</v>
      </c>
      <c r="G117" s="38">
        <v>30</v>
      </c>
      <c r="H117" s="61">
        <f t="shared" si="54"/>
        <v>1717046.7759999998</v>
      </c>
      <c r="I117" s="61">
        <f t="shared" si="103"/>
        <v>117172</v>
      </c>
      <c r="J117" s="39">
        <f t="shared" si="55"/>
        <v>117172</v>
      </c>
      <c r="K117" s="39">
        <f t="shared" si="56"/>
        <v>1717046.7759999998</v>
      </c>
      <c r="L117" s="39">
        <f t="shared" si="57"/>
        <v>1834218.7759999998</v>
      </c>
      <c r="M117" s="61">
        <f t="shared" si="58"/>
        <v>68681.871039999998</v>
      </c>
      <c r="N117" s="61">
        <f t="shared" si="59"/>
        <v>68681.871039999998</v>
      </c>
      <c r="O117" s="61"/>
      <c r="P117" s="61" t="b">
        <f t="shared" si="104"/>
        <v>0</v>
      </c>
      <c r="Q117" s="39">
        <f t="shared" si="60"/>
        <v>137363.74208</v>
      </c>
      <c r="R117" s="39">
        <f t="shared" si="61"/>
        <v>1696855.0339199998</v>
      </c>
      <c r="S117" s="61">
        <f t="shared" si="105"/>
        <v>0</v>
      </c>
      <c r="T117" s="61">
        <f t="shared" si="62"/>
        <v>206045.61311999997</v>
      </c>
      <c r="U117" s="61">
        <f t="shared" si="106"/>
        <v>17925.968341439999</v>
      </c>
      <c r="V117" s="61">
        <f t="shared" si="63"/>
        <v>71600.8505592</v>
      </c>
      <c r="W117" s="65">
        <f t="shared" si="107"/>
        <v>0</v>
      </c>
      <c r="X117" s="65">
        <f t="shared" si="108"/>
        <v>0</v>
      </c>
      <c r="Y117" s="39">
        <f t="shared" si="64"/>
        <v>295572.43202063994</v>
      </c>
      <c r="Z117" s="61">
        <f t="shared" si="65"/>
        <v>152790.42404079999</v>
      </c>
      <c r="AA117" s="61">
        <f t="shared" si="66"/>
        <v>71600.8505592</v>
      </c>
      <c r="AB117" s="61">
        <f t="shared" si="67"/>
        <v>152845.45060407999</v>
      </c>
      <c r="AC117" s="61">
        <f t="shared" si="68"/>
        <v>18342.187759999997</v>
      </c>
      <c r="AD117" s="39">
        <f t="shared" si="69"/>
        <v>395578.91296407999</v>
      </c>
      <c r="AE117" s="54">
        <f t="shared" si="70"/>
        <v>2525370.1209847201</v>
      </c>
      <c r="AF117" s="39">
        <f t="shared" si="109"/>
        <v>2388104</v>
      </c>
      <c r="AG117" s="39">
        <f t="shared" si="71"/>
        <v>-2101531.52</v>
      </c>
      <c r="AH117" s="18">
        <v>6</v>
      </c>
      <c r="AI117" s="19">
        <f t="shared" si="110"/>
        <v>15152220.72590832</v>
      </c>
      <c r="AJ117" s="76">
        <f t="shared" si="73"/>
        <v>11005312.655999999</v>
      </c>
      <c r="AK117" s="76">
        <f t="shared" si="74"/>
        <v>1773434.5921238395</v>
      </c>
      <c r="AL117" s="76">
        <f t="shared" si="75"/>
        <v>2373473.47778448</v>
      </c>
      <c r="AM117" s="76">
        <f t="shared" si="76"/>
        <v>202029.6096787776</v>
      </c>
      <c r="AN117" s="76">
        <f t="shared" si="77"/>
        <v>1212177.6580726656</v>
      </c>
      <c r="AO117" s="76">
        <f t="shared" si="78"/>
        <v>16364398.383980986</v>
      </c>
      <c r="AP117" s="76">
        <f t="shared" si="111"/>
        <v>1636439.8383980987</v>
      </c>
      <c r="AQ117" s="76">
        <f t="shared" si="79"/>
        <v>310923.56929563876</v>
      </c>
      <c r="AR117" s="76">
        <f t="shared" si="80"/>
        <v>16675321.953276625</v>
      </c>
    </row>
    <row r="118" spans="1:44" ht="13.5" customHeight="1" x14ac:dyDescent="0.2">
      <c r="A118" s="1">
        <v>96</v>
      </c>
      <c r="B118" s="16" t="s">
        <v>112</v>
      </c>
      <c r="C118" s="17">
        <v>2388104</v>
      </c>
      <c r="D118" s="19">
        <v>26269144</v>
      </c>
      <c r="E118" s="19">
        <v>0</v>
      </c>
      <c r="F118" s="19">
        <v>0</v>
      </c>
      <c r="G118" s="38">
        <v>30</v>
      </c>
      <c r="H118" s="61">
        <f t="shared" si="54"/>
        <v>1717046.7759999998</v>
      </c>
      <c r="I118" s="61">
        <f t="shared" si="103"/>
        <v>117172</v>
      </c>
      <c r="J118" s="39">
        <f t="shared" si="55"/>
        <v>117172</v>
      </c>
      <c r="K118" s="39">
        <f t="shared" si="56"/>
        <v>1717046.7759999998</v>
      </c>
      <c r="L118" s="39">
        <f t="shared" si="57"/>
        <v>1834218.7759999998</v>
      </c>
      <c r="M118" s="61">
        <f t="shared" si="58"/>
        <v>68681.871039999998</v>
      </c>
      <c r="N118" s="61">
        <f t="shared" si="59"/>
        <v>68681.871039999998</v>
      </c>
      <c r="O118" s="61"/>
      <c r="P118" s="61" t="b">
        <f t="shared" si="104"/>
        <v>0</v>
      </c>
      <c r="Q118" s="39">
        <f t="shared" si="60"/>
        <v>137363.74208</v>
      </c>
      <c r="R118" s="39">
        <f t="shared" si="61"/>
        <v>1696855.0339199998</v>
      </c>
      <c r="S118" s="61">
        <f t="shared" si="105"/>
        <v>0</v>
      </c>
      <c r="T118" s="61">
        <f t="shared" si="62"/>
        <v>206045.61311999997</v>
      </c>
      <c r="U118" s="61">
        <f t="shared" si="106"/>
        <v>17925.968341439999</v>
      </c>
      <c r="V118" s="61">
        <f t="shared" si="63"/>
        <v>71600.8505592</v>
      </c>
      <c r="W118" s="65">
        <f t="shared" si="107"/>
        <v>0</v>
      </c>
      <c r="X118" s="65">
        <f t="shared" si="108"/>
        <v>0</v>
      </c>
      <c r="Y118" s="39">
        <f t="shared" si="64"/>
        <v>295572.43202063994</v>
      </c>
      <c r="Z118" s="61">
        <f t="shared" si="65"/>
        <v>152790.42404079999</v>
      </c>
      <c r="AA118" s="61">
        <f t="shared" si="66"/>
        <v>71600.8505592</v>
      </c>
      <c r="AB118" s="61">
        <f t="shared" si="67"/>
        <v>152845.45060407999</v>
      </c>
      <c r="AC118" s="61">
        <f t="shared" si="68"/>
        <v>18342.187759999997</v>
      </c>
      <c r="AD118" s="39">
        <f t="shared" si="69"/>
        <v>395578.91296407999</v>
      </c>
      <c r="AE118" s="54">
        <f t="shared" si="70"/>
        <v>2525370.1209847201</v>
      </c>
      <c r="AF118" s="39">
        <f t="shared" si="109"/>
        <v>2388104</v>
      </c>
      <c r="AG118" s="39">
        <f t="shared" si="71"/>
        <v>-2101531.52</v>
      </c>
      <c r="AH118" s="18">
        <v>6</v>
      </c>
      <c r="AI118" s="19">
        <f t="shared" si="110"/>
        <v>15152220.72590832</v>
      </c>
      <c r="AJ118" s="76">
        <f t="shared" si="73"/>
        <v>11005312.655999999</v>
      </c>
      <c r="AK118" s="76">
        <f t="shared" si="74"/>
        <v>1773434.5921238395</v>
      </c>
      <c r="AL118" s="76">
        <f t="shared" si="75"/>
        <v>2373473.47778448</v>
      </c>
      <c r="AM118" s="76">
        <f t="shared" si="76"/>
        <v>202029.6096787776</v>
      </c>
      <c r="AN118" s="76">
        <f t="shared" si="77"/>
        <v>1212177.6580726656</v>
      </c>
      <c r="AO118" s="76">
        <f t="shared" si="78"/>
        <v>16364398.383980986</v>
      </c>
      <c r="AP118" s="76">
        <f t="shared" si="111"/>
        <v>1636439.8383980987</v>
      </c>
      <c r="AQ118" s="76">
        <f t="shared" si="79"/>
        <v>310923.56929563876</v>
      </c>
      <c r="AR118" s="76">
        <f t="shared" si="80"/>
        <v>16675321.953276625</v>
      </c>
    </row>
    <row r="119" spans="1:44" ht="13.5" customHeight="1" x14ac:dyDescent="0.2">
      <c r="A119" s="1">
        <v>97</v>
      </c>
      <c r="B119" s="16" t="s">
        <v>113</v>
      </c>
      <c r="C119" s="17">
        <v>2884000</v>
      </c>
      <c r="D119" s="19">
        <v>31724000</v>
      </c>
      <c r="E119" s="19">
        <v>0</v>
      </c>
      <c r="F119" s="19">
        <v>0</v>
      </c>
      <c r="G119" s="38">
        <v>30</v>
      </c>
      <c r="H119" s="61">
        <f t="shared" si="54"/>
        <v>2073596</v>
      </c>
      <c r="I119" s="61">
        <f t="shared" si="103"/>
        <v>0</v>
      </c>
      <c r="J119" s="39">
        <f t="shared" si="55"/>
        <v>0</v>
      </c>
      <c r="K119" s="39">
        <f t="shared" si="56"/>
        <v>2073596</v>
      </c>
      <c r="L119" s="39">
        <f t="shared" si="57"/>
        <v>2073596</v>
      </c>
      <c r="M119" s="61">
        <f t="shared" si="58"/>
        <v>82943.839999999997</v>
      </c>
      <c r="N119" s="61">
        <f t="shared" si="59"/>
        <v>82943.839999999997</v>
      </c>
      <c r="O119" s="61"/>
      <c r="P119" s="61" t="b">
        <f t="shared" si="104"/>
        <v>0</v>
      </c>
      <c r="Q119" s="39">
        <f t="shared" si="60"/>
        <v>165887.67999999999</v>
      </c>
      <c r="R119" s="39">
        <f t="shared" si="61"/>
        <v>1907708.32</v>
      </c>
      <c r="S119" s="61">
        <f t="shared" si="105"/>
        <v>0</v>
      </c>
      <c r="T119" s="61">
        <f t="shared" si="62"/>
        <v>248831.52</v>
      </c>
      <c r="U119" s="61">
        <f t="shared" si="106"/>
        <v>21648.342239999998</v>
      </c>
      <c r="V119" s="61">
        <f t="shared" si="63"/>
        <v>86468.953200000004</v>
      </c>
      <c r="W119" s="65">
        <f t="shared" si="107"/>
        <v>0</v>
      </c>
      <c r="X119" s="65">
        <f t="shared" si="108"/>
        <v>0</v>
      </c>
      <c r="Y119" s="39">
        <f t="shared" si="64"/>
        <v>356948.81543999998</v>
      </c>
      <c r="Z119" s="61">
        <f t="shared" si="65"/>
        <v>172730.54680000001</v>
      </c>
      <c r="AA119" s="61">
        <f t="shared" si="66"/>
        <v>86468.953200000004</v>
      </c>
      <c r="AB119" s="61">
        <f t="shared" si="67"/>
        <v>172792.75468000001</v>
      </c>
      <c r="AC119" s="61">
        <f t="shared" si="68"/>
        <v>20735.96</v>
      </c>
      <c r="AD119" s="39">
        <f t="shared" si="69"/>
        <v>452728.21468000003</v>
      </c>
      <c r="AE119" s="39">
        <f t="shared" si="70"/>
        <v>2883273.0301200002</v>
      </c>
      <c r="AF119" s="39">
        <f t="shared" si="109"/>
        <v>2884000</v>
      </c>
      <c r="AG119" s="39">
        <f t="shared" si="71"/>
        <v>-2537920</v>
      </c>
      <c r="AH119" s="18">
        <v>6</v>
      </c>
      <c r="AI119" s="19">
        <f t="shared" si="110"/>
        <v>17299638.180720001</v>
      </c>
      <c r="AJ119" s="76">
        <f t="shared" si="73"/>
        <v>12441576</v>
      </c>
      <c r="AK119" s="76">
        <f t="shared" si="74"/>
        <v>2141692.8926399997</v>
      </c>
      <c r="AL119" s="76">
        <f t="shared" si="75"/>
        <v>2716369.2880800003</v>
      </c>
      <c r="AM119" s="76">
        <f t="shared" si="76"/>
        <v>230661.84240960004</v>
      </c>
      <c r="AN119" s="76">
        <f t="shared" si="77"/>
        <v>1383971.0544576002</v>
      </c>
      <c r="AO119" s="76">
        <f t="shared" si="78"/>
        <v>18683609.235177603</v>
      </c>
      <c r="AP119" s="76">
        <f t="shared" si="111"/>
        <v>1868360.9235177604</v>
      </c>
      <c r="AQ119" s="76">
        <f t="shared" si="79"/>
        <v>354988.57546837447</v>
      </c>
      <c r="AR119" s="76">
        <f t="shared" si="80"/>
        <v>19038597.810645979</v>
      </c>
    </row>
    <row r="120" spans="1:44" ht="13.5" customHeight="1" x14ac:dyDescent="0.2">
      <c r="A120" s="1">
        <v>98</v>
      </c>
      <c r="B120" s="16" t="s">
        <v>114</v>
      </c>
      <c r="C120" s="17">
        <v>2388105</v>
      </c>
      <c r="D120" s="19">
        <v>26269155</v>
      </c>
      <c r="E120" s="19">
        <v>0</v>
      </c>
      <c r="F120" s="19">
        <v>0</v>
      </c>
      <c r="G120" s="38">
        <v>30</v>
      </c>
      <c r="H120" s="61">
        <f t="shared" si="54"/>
        <v>1717047.4949999999</v>
      </c>
      <c r="I120" s="61">
        <f t="shared" si="103"/>
        <v>117172</v>
      </c>
      <c r="J120" s="39">
        <f t="shared" si="55"/>
        <v>117172</v>
      </c>
      <c r="K120" s="39">
        <f t="shared" si="56"/>
        <v>1717047.4949999999</v>
      </c>
      <c r="L120" s="39">
        <f t="shared" si="57"/>
        <v>1834219.4949999999</v>
      </c>
      <c r="M120" s="61">
        <f t="shared" si="58"/>
        <v>68681.899799999999</v>
      </c>
      <c r="N120" s="61">
        <f t="shared" si="59"/>
        <v>68681.899799999999</v>
      </c>
      <c r="O120" s="61"/>
      <c r="P120" s="61" t="b">
        <f t="shared" si="104"/>
        <v>0</v>
      </c>
      <c r="Q120" s="39">
        <f t="shared" si="60"/>
        <v>137363.7996</v>
      </c>
      <c r="R120" s="39">
        <f t="shared" si="61"/>
        <v>1696855.6953999999</v>
      </c>
      <c r="S120" s="61">
        <f t="shared" si="105"/>
        <v>0</v>
      </c>
      <c r="T120" s="61">
        <f t="shared" si="62"/>
        <v>206045.69939999998</v>
      </c>
      <c r="U120" s="61">
        <f t="shared" si="106"/>
        <v>17925.975847799997</v>
      </c>
      <c r="V120" s="61">
        <f t="shared" si="63"/>
        <v>71600.880541499995</v>
      </c>
      <c r="W120" s="65">
        <f t="shared" si="107"/>
        <v>0</v>
      </c>
      <c r="X120" s="65">
        <f t="shared" si="108"/>
        <v>0</v>
      </c>
      <c r="Y120" s="39">
        <f t="shared" si="64"/>
        <v>295572.55578930001</v>
      </c>
      <c r="Z120" s="61">
        <f t="shared" si="65"/>
        <v>152790.48393349999</v>
      </c>
      <c r="AA120" s="61">
        <f t="shared" si="66"/>
        <v>71600.880541499995</v>
      </c>
      <c r="AB120" s="61">
        <f t="shared" si="67"/>
        <v>152845.51051835</v>
      </c>
      <c r="AC120" s="61">
        <f t="shared" si="68"/>
        <v>18342.194950000001</v>
      </c>
      <c r="AD120" s="39">
        <f t="shared" si="69"/>
        <v>395579.06994334998</v>
      </c>
      <c r="AE120" s="54">
        <f t="shared" si="70"/>
        <v>2525371.1207326502</v>
      </c>
      <c r="AF120" s="39">
        <f t="shared" si="109"/>
        <v>2388105</v>
      </c>
      <c r="AG120" s="39">
        <f t="shared" si="71"/>
        <v>-2101532.4</v>
      </c>
      <c r="AH120" s="18">
        <v>6</v>
      </c>
      <c r="AI120" s="19">
        <f t="shared" si="110"/>
        <v>15152226.724395901</v>
      </c>
      <c r="AJ120" s="76">
        <f t="shared" si="73"/>
        <v>11005316.969999999</v>
      </c>
      <c r="AK120" s="76">
        <f t="shared" si="74"/>
        <v>1773435.3347358</v>
      </c>
      <c r="AL120" s="76">
        <f t="shared" si="75"/>
        <v>2373474.4196600998</v>
      </c>
      <c r="AM120" s="76">
        <f t="shared" si="76"/>
        <v>202029.68965861201</v>
      </c>
      <c r="AN120" s="76">
        <f t="shared" si="77"/>
        <v>1212178.1379516721</v>
      </c>
      <c r="AO120" s="76">
        <f t="shared" si="78"/>
        <v>16364404.862347573</v>
      </c>
      <c r="AP120" s="76">
        <f t="shared" si="111"/>
        <v>1636440.4862347574</v>
      </c>
      <c r="AQ120" s="76">
        <f t="shared" si="79"/>
        <v>310923.6923846039</v>
      </c>
      <c r="AR120" s="76">
        <f t="shared" si="80"/>
        <v>16675328.554732177</v>
      </c>
    </row>
    <row r="121" spans="1:44" ht="13.5" customHeight="1" x14ac:dyDescent="0.2">
      <c r="A121" s="1">
        <v>99</v>
      </c>
      <c r="B121" s="16" t="s">
        <v>115</v>
      </c>
      <c r="C121" s="17">
        <v>2884000</v>
      </c>
      <c r="D121" s="19">
        <v>31724000</v>
      </c>
      <c r="E121" s="19">
        <v>0</v>
      </c>
      <c r="F121" s="19">
        <v>0</v>
      </c>
      <c r="G121" s="38">
        <v>30</v>
      </c>
      <c r="H121" s="61">
        <f t="shared" si="54"/>
        <v>2073596</v>
      </c>
      <c r="I121" s="61">
        <f t="shared" si="103"/>
        <v>0</v>
      </c>
      <c r="J121" s="39">
        <f t="shared" si="55"/>
        <v>0</v>
      </c>
      <c r="K121" s="39">
        <f t="shared" si="56"/>
        <v>2073596</v>
      </c>
      <c r="L121" s="39">
        <f t="shared" si="57"/>
        <v>2073596</v>
      </c>
      <c r="M121" s="61">
        <f t="shared" si="58"/>
        <v>82943.839999999997</v>
      </c>
      <c r="N121" s="61">
        <f t="shared" si="59"/>
        <v>82943.839999999997</v>
      </c>
      <c r="O121" s="61"/>
      <c r="P121" s="61" t="b">
        <f t="shared" si="104"/>
        <v>0</v>
      </c>
      <c r="Q121" s="39">
        <f t="shared" si="60"/>
        <v>165887.67999999999</v>
      </c>
      <c r="R121" s="39">
        <f t="shared" si="61"/>
        <v>1907708.32</v>
      </c>
      <c r="S121" s="61">
        <f t="shared" si="105"/>
        <v>0</v>
      </c>
      <c r="T121" s="61">
        <f t="shared" si="62"/>
        <v>248831.52</v>
      </c>
      <c r="U121" s="61">
        <f t="shared" si="106"/>
        <v>21648.342239999998</v>
      </c>
      <c r="V121" s="61">
        <f t="shared" si="63"/>
        <v>86468.953200000004</v>
      </c>
      <c r="W121" s="65">
        <f t="shared" si="107"/>
        <v>0</v>
      </c>
      <c r="X121" s="65">
        <f t="shared" si="108"/>
        <v>0</v>
      </c>
      <c r="Y121" s="39">
        <f t="shared" si="64"/>
        <v>356948.81543999998</v>
      </c>
      <c r="Z121" s="61">
        <f t="shared" si="65"/>
        <v>172730.54680000001</v>
      </c>
      <c r="AA121" s="61">
        <f t="shared" si="66"/>
        <v>86468.953200000004</v>
      </c>
      <c r="AB121" s="61">
        <f t="shared" si="67"/>
        <v>172792.75468000001</v>
      </c>
      <c r="AC121" s="61">
        <f t="shared" si="68"/>
        <v>20735.96</v>
      </c>
      <c r="AD121" s="39">
        <f t="shared" si="69"/>
        <v>452728.21468000003</v>
      </c>
      <c r="AE121" s="39">
        <f t="shared" si="70"/>
        <v>2883273.0301200002</v>
      </c>
      <c r="AF121" s="39">
        <f t="shared" si="109"/>
        <v>2884000</v>
      </c>
      <c r="AG121" s="39">
        <f t="shared" si="71"/>
        <v>-2537920</v>
      </c>
      <c r="AH121" s="18">
        <v>6</v>
      </c>
      <c r="AI121" s="19">
        <f t="shared" si="110"/>
        <v>17299638.180720001</v>
      </c>
      <c r="AJ121" s="76">
        <f t="shared" si="73"/>
        <v>12441576</v>
      </c>
      <c r="AK121" s="76">
        <f t="shared" si="74"/>
        <v>2141692.8926399997</v>
      </c>
      <c r="AL121" s="76">
        <f t="shared" si="75"/>
        <v>2716369.2880800003</v>
      </c>
      <c r="AM121" s="76">
        <f t="shared" si="76"/>
        <v>230661.84240960004</v>
      </c>
      <c r="AN121" s="76">
        <f t="shared" si="77"/>
        <v>1383971.0544576002</v>
      </c>
      <c r="AO121" s="76">
        <f t="shared" si="78"/>
        <v>18683609.235177603</v>
      </c>
      <c r="AP121" s="76">
        <f t="shared" si="111"/>
        <v>1868360.9235177604</v>
      </c>
      <c r="AQ121" s="76">
        <f t="shared" si="79"/>
        <v>354988.57546837447</v>
      </c>
      <c r="AR121" s="76">
        <f t="shared" si="80"/>
        <v>19038597.810645979</v>
      </c>
    </row>
    <row r="122" spans="1:44" ht="13.5" customHeight="1" x14ac:dyDescent="0.2">
      <c r="B122" s="20" t="s">
        <v>116</v>
      </c>
      <c r="C122" s="9"/>
      <c r="D122" s="10"/>
      <c r="E122" s="11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69"/>
      <c r="AI122" s="10"/>
      <c r="AJ122" s="76"/>
      <c r="AK122" s="76"/>
      <c r="AL122" s="76"/>
      <c r="AM122" s="76"/>
      <c r="AN122" s="76"/>
      <c r="AO122" s="76"/>
      <c r="AP122" s="76"/>
      <c r="AQ122" s="76"/>
      <c r="AR122" s="76"/>
    </row>
    <row r="123" spans="1:44" ht="13.5" customHeight="1" x14ac:dyDescent="0.2">
      <c r="B123" s="12" t="s">
        <v>117</v>
      </c>
      <c r="C123" s="13"/>
      <c r="D123" s="25"/>
      <c r="E123" s="26"/>
      <c r="F123" s="26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70"/>
      <c r="AI123" s="25"/>
      <c r="AJ123" s="76"/>
      <c r="AK123" s="76"/>
      <c r="AL123" s="76"/>
      <c r="AM123" s="76"/>
      <c r="AN123" s="76"/>
      <c r="AO123" s="76"/>
      <c r="AP123" s="76"/>
      <c r="AQ123" s="76"/>
      <c r="AR123" s="76"/>
    </row>
    <row r="124" spans="1:44" ht="13.5" customHeight="1" x14ac:dyDescent="0.2">
      <c r="A124" s="1">
        <v>100</v>
      </c>
      <c r="B124" s="16" t="s">
        <v>118</v>
      </c>
      <c r="C124" s="17">
        <v>5354362</v>
      </c>
      <c r="D124" s="19">
        <v>58897982</v>
      </c>
      <c r="E124" s="19">
        <v>0</v>
      </c>
      <c r="F124" s="19">
        <v>0</v>
      </c>
      <c r="G124" s="38">
        <v>30</v>
      </c>
      <c r="H124" s="61">
        <f t="shared" si="54"/>
        <v>3849786.2779999999</v>
      </c>
      <c r="I124" s="61">
        <f>IF(H124&lt;2000000,117172,0)</f>
        <v>0</v>
      </c>
      <c r="J124" s="39">
        <f t="shared" si="55"/>
        <v>0</v>
      </c>
      <c r="K124" s="39">
        <f t="shared" si="56"/>
        <v>3849786.2779999999</v>
      </c>
      <c r="L124" s="39">
        <f t="shared" si="57"/>
        <v>3849786.2779999999</v>
      </c>
      <c r="M124" s="61">
        <f t="shared" si="58"/>
        <v>153991.45112000001</v>
      </c>
      <c r="N124" s="61">
        <f t="shared" si="59"/>
        <v>153991.45112000001</v>
      </c>
      <c r="O124" s="61"/>
      <c r="P124" s="61" t="b">
        <f>IF(AND(H124&gt;=($C$246*4),H124&lt;($C$246*16)),H124*$AI$234,IF(AND(H124&gt;=($C$246*16),H124&lt;=($C$246*17)),H124*$AI$235,IF(AND(H124&gt;($C$246*17),H124&lt;=
($C$246*18)),H124*$AI$236,IF(AND(H124&gt;($C$246*18),H124&gt;=($C$246*19)),H124*$AI$237,IF(AND(H124&gt;($C$246*19),H124&lt;=($C$246*20)),H124*$AI$238,IF((H124&gt;($C$246*20)),H124*$AI$239))))))</f>
        <v>0</v>
      </c>
      <c r="Q124" s="39">
        <f t="shared" si="60"/>
        <v>307982.90224000002</v>
      </c>
      <c r="R124" s="39">
        <f t="shared" si="61"/>
        <v>3541803.3757599997</v>
      </c>
      <c r="S124" s="61">
        <f>+IF(L124&gt;($C$246*10),L124*8.5%,0)</f>
        <v>0</v>
      </c>
      <c r="T124" s="61">
        <f t="shared" si="62"/>
        <v>461974.35335999995</v>
      </c>
      <c r="U124" s="61">
        <f>+K124*$C$253</f>
        <v>40191.768742319997</v>
      </c>
      <c r="V124" s="61">
        <f t="shared" si="63"/>
        <v>160536.08779260001</v>
      </c>
      <c r="W124" s="65">
        <f>+IF(H124&lt;$C$249,0,H124*3%)</f>
        <v>0</v>
      </c>
      <c r="X124" s="65">
        <f>+IF(K124&lt;$C$249,0,K124*2%)</f>
        <v>0</v>
      </c>
      <c r="Y124" s="39">
        <f t="shared" si="64"/>
        <v>662702.20989492</v>
      </c>
      <c r="Z124" s="61">
        <f t="shared" si="65"/>
        <v>320687.19695740001</v>
      </c>
      <c r="AA124" s="61">
        <f t="shared" si="66"/>
        <v>160536.08779260001</v>
      </c>
      <c r="AB124" s="61">
        <f t="shared" si="67"/>
        <v>320802.69054574001</v>
      </c>
      <c r="AC124" s="61">
        <f t="shared" si="68"/>
        <v>38497.862780000003</v>
      </c>
      <c r="AD124" s="39">
        <f t="shared" si="69"/>
        <v>840523.83807573991</v>
      </c>
      <c r="AE124" s="39">
        <f t="shared" si="70"/>
        <v>5353012.32597066</v>
      </c>
      <c r="AF124" s="39">
        <f>+C124</f>
        <v>5354362</v>
      </c>
      <c r="AG124" s="39">
        <f t="shared" si="71"/>
        <v>-4711838.5599999996</v>
      </c>
      <c r="AH124" s="18">
        <v>6</v>
      </c>
      <c r="AI124" s="19">
        <f t="shared" ref="AI124:AI128" si="112">+AE124*AH124</f>
        <v>32118073.955823958</v>
      </c>
      <c r="AJ124" s="76">
        <f t="shared" si="73"/>
        <v>23098717.667999998</v>
      </c>
      <c r="AK124" s="76">
        <f t="shared" si="74"/>
        <v>3976213.25936952</v>
      </c>
      <c r="AL124" s="76">
        <f t="shared" si="75"/>
        <v>5043143.0284544397</v>
      </c>
      <c r="AM124" s="76">
        <f t="shared" si="76"/>
        <v>428240.98607765278</v>
      </c>
      <c r="AN124" s="76">
        <f t="shared" si="77"/>
        <v>2569445.9164659167</v>
      </c>
      <c r="AO124" s="76">
        <f t="shared" si="78"/>
        <v>34687519.872289874</v>
      </c>
      <c r="AP124" s="76">
        <f>+AO124*$AP$1</f>
        <v>3468751.9872289877</v>
      </c>
      <c r="AQ124" s="76">
        <f t="shared" si="79"/>
        <v>659062.87757350772</v>
      </c>
      <c r="AR124" s="76">
        <f t="shared" si="80"/>
        <v>35346582.749863379</v>
      </c>
    </row>
    <row r="125" spans="1:44" ht="13.5" customHeight="1" x14ac:dyDescent="0.2">
      <c r="A125" s="1">
        <v>101</v>
      </c>
      <c r="B125" s="16" t="s">
        <v>119</v>
      </c>
      <c r="C125" s="17">
        <v>3182700</v>
      </c>
      <c r="D125" s="19">
        <v>35009700</v>
      </c>
      <c r="E125" s="19">
        <v>0</v>
      </c>
      <c r="F125" s="19">
        <v>0</v>
      </c>
      <c r="G125" s="38">
        <v>30</v>
      </c>
      <c r="H125" s="61">
        <f t="shared" si="54"/>
        <v>2288361.2999999998</v>
      </c>
      <c r="I125" s="61">
        <f>IF(H125&lt;2000000,117172,0)</f>
        <v>0</v>
      </c>
      <c r="J125" s="39">
        <f t="shared" si="55"/>
        <v>0</v>
      </c>
      <c r="K125" s="39">
        <f t="shared" si="56"/>
        <v>2288361.2999999998</v>
      </c>
      <c r="L125" s="39">
        <f t="shared" si="57"/>
        <v>2288361.2999999998</v>
      </c>
      <c r="M125" s="61">
        <f t="shared" si="58"/>
        <v>91534.45199999999</v>
      </c>
      <c r="N125" s="61">
        <f t="shared" si="59"/>
        <v>91534.45199999999</v>
      </c>
      <c r="O125" s="61"/>
      <c r="P125" s="61" t="b">
        <f>IF(AND(H125&gt;=($C$246*4),H125&lt;($C$246*16)),H125*$AI$234,IF(AND(H125&gt;=($C$246*16),H125&lt;=($C$246*17)),H125*$AI$235,IF(AND(H125&gt;($C$246*17),H125&lt;=
($C$246*18)),H125*$AI$236,IF(AND(H125&gt;($C$246*18),H125&gt;=($C$246*19)),H125*$AI$237,IF(AND(H125&gt;($C$246*19),H125&lt;=($C$246*20)),H125*$AI$238,IF((H125&gt;($C$246*20)),H125*$AI$239))))))</f>
        <v>0</v>
      </c>
      <c r="Q125" s="39">
        <f t="shared" si="60"/>
        <v>183068.90399999998</v>
      </c>
      <c r="R125" s="39">
        <f t="shared" si="61"/>
        <v>2105292.3959999997</v>
      </c>
      <c r="S125" s="61">
        <f>+IF(L125&gt;($C$246*10),L125*8.5%,0)</f>
        <v>0</v>
      </c>
      <c r="T125" s="61">
        <f t="shared" si="62"/>
        <v>274603.35599999997</v>
      </c>
      <c r="U125" s="61">
        <f>+K125*$C$253</f>
        <v>23890.491971999996</v>
      </c>
      <c r="V125" s="61">
        <f t="shared" si="63"/>
        <v>95424.666209999996</v>
      </c>
      <c r="W125" s="65">
        <f>+IF(H125&lt;$C$249,0,H125*3%)</f>
        <v>0</v>
      </c>
      <c r="X125" s="65">
        <f>+IF(K125&lt;$C$249,0,K125*2%)</f>
        <v>0</v>
      </c>
      <c r="Y125" s="39">
        <f t="shared" si="64"/>
        <v>393918.51418199996</v>
      </c>
      <c r="Z125" s="61">
        <f t="shared" si="65"/>
        <v>190620.49628999998</v>
      </c>
      <c r="AA125" s="61">
        <f t="shared" si="66"/>
        <v>95424.666209999996</v>
      </c>
      <c r="AB125" s="61">
        <f t="shared" si="67"/>
        <v>190689.14712899999</v>
      </c>
      <c r="AC125" s="61">
        <f t="shared" si="68"/>
        <v>22883.612999999998</v>
      </c>
      <c r="AD125" s="39">
        <f t="shared" si="69"/>
        <v>499617.92262899998</v>
      </c>
      <c r="AE125" s="39">
        <f t="shared" si="70"/>
        <v>3181897.7368109999</v>
      </c>
      <c r="AF125" s="39">
        <f>+C125</f>
        <v>3182700</v>
      </c>
      <c r="AG125" s="39">
        <f t="shared" si="71"/>
        <v>-2800776</v>
      </c>
      <c r="AH125" s="18">
        <v>6</v>
      </c>
      <c r="AI125" s="19">
        <f t="shared" si="112"/>
        <v>19091386.420865998</v>
      </c>
      <c r="AJ125" s="76">
        <f t="shared" si="73"/>
        <v>13730167.799999999</v>
      </c>
      <c r="AK125" s="76">
        <f t="shared" si="74"/>
        <v>2363511.0850919997</v>
      </c>
      <c r="AL125" s="76">
        <f t="shared" si="75"/>
        <v>2997707.535774</v>
      </c>
      <c r="AM125" s="76">
        <f t="shared" si="76"/>
        <v>254551.81894488001</v>
      </c>
      <c r="AN125" s="76">
        <f t="shared" si="77"/>
        <v>1527310.9136692798</v>
      </c>
      <c r="AO125" s="76">
        <f t="shared" si="78"/>
        <v>20618697.334535278</v>
      </c>
      <c r="AP125" s="76">
        <f>+AO125*$AP$1</f>
        <v>2061869.733453528</v>
      </c>
      <c r="AQ125" s="76">
        <f t="shared" si="79"/>
        <v>391755.2493561703</v>
      </c>
      <c r="AR125" s="76">
        <f t="shared" si="80"/>
        <v>21010452.583891448</v>
      </c>
    </row>
    <row r="126" spans="1:44" ht="13.5" customHeight="1" x14ac:dyDescent="0.2">
      <c r="A126" s="1">
        <v>102</v>
      </c>
      <c r="B126" s="16" t="s">
        <v>120</v>
      </c>
      <c r="C126" s="17">
        <v>2575000</v>
      </c>
      <c r="D126" s="19">
        <v>28325000</v>
      </c>
      <c r="E126" s="19">
        <v>0</v>
      </c>
      <c r="F126" s="19">
        <v>0</v>
      </c>
      <c r="G126" s="38">
        <v>30</v>
      </c>
      <c r="H126" s="61">
        <f t="shared" si="54"/>
        <v>1851425</v>
      </c>
      <c r="I126" s="61">
        <f>IF(H126&lt;2000000,117172,0)</f>
        <v>117172</v>
      </c>
      <c r="J126" s="39">
        <f t="shared" si="55"/>
        <v>117172</v>
      </c>
      <c r="K126" s="39">
        <f t="shared" si="56"/>
        <v>1851425</v>
      </c>
      <c r="L126" s="39">
        <f t="shared" si="57"/>
        <v>1968597</v>
      </c>
      <c r="M126" s="61">
        <f t="shared" si="58"/>
        <v>74057</v>
      </c>
      <c r="N126" s="61">
        <f t="shared" si="59"/>
        <v>74057</v>
      </c>
      <c r="O126" s="61"/>
      <c r="P126" s="61" t="b">
        <f>IF(AND(H126&gt;=($C$246*4),H126&lt;($C$246*16)),H126*$AI$234,IF(AND(H126&gt;=($C$246*16),H126&lt;=($C$246*17)),H126*$AI$235,IF(AND(H126&gt;($C$246*17),H126&lt;=
($C$246*18)),H126*$AI$236,IF(AND(H126&gt;($C$246*18),H126&gt;=($C$246*19)),H126*$AI$237,IF(AND(H126&gt;($C$246*19),H126&lt;=($C$246*20)),H126*$AI$238,IF((H126&gt;($C$246*20)),H126*$AI$239))))))</f>
        <v>0</v>
      </c>
      <c r="Q126" s="39">
        <f t="shared" si="60"/>
        <v>148114</v>
      </c>
      <c r="R126" s="39">
        <f t="shared" si="61"/>
        <v>1820483</v>
      </c>
      <c r="S126" s="61">
        <f>+IF(L126&gt;($C$246*10),L126*8.5%,0)</f>
        <v>0</v>
      </c>
      <c r="T126" s="61">
        <f t="shared" si="62"/>
        <v>222171</v>
      </c>
      <c r="U126" s="61">
        <f>+K126*$C$253</f>
        <v>19328.877</v>
      </c>
      <c r="V126" s="61">
        <f t="shared" si="63"/>
        <v>77204.422500000001</v>
      </c>
      <c r="W126" s="65">
        <f>+IF(H126&lt;$C$249,0,H126*3%)</f>
        <v>0</v>
      </c>
      <c r="X126" s="65">
        <f>+IF(K126&lt;$C$249,0,K126*2%)</f>
        <v>0</v>
      </c>
      <c r="Y126" s="39">
        <f t="shared" si="64"/>
        <v>318704.29950000002</v>
      </c>
      <c r="Z126" s="61">
        <f t="shared" si="65"/>
        <v>163984.13010000001</v>
      </c>
      <c r="AA126" s="61">
        <f t="shared" si="66"/>
        <v>77204.422500000001</v>
      </c>
      <c r="AB126" s="61">
        <f t="shared" si="67"/>
        <v>164043.18801000001</v>
      </c>
      <c r="AC126" s="61">
        <f t="shared" si="68"/>
        <v>19685.97</v>
      </c>
      <c r="AD126" s="39">
        <f t="shared" si="69"/>
        <v>424917.71060999995</v>
      </c>
      <c r="AE126" s="39">
        <f t="shared" si="70"/>
        <v>2712219.0101100001</v>
      </c>
      <c r="AF126" s="39">
        <f>+C126</f>
        <v>2575000</v>
      </c>
      <c r="AG126" s="39">
        <f t="shared" si="71"/>
        <v>-2266000</v>
      </c>
      <c r="AH126" s="18">
        <v>6</v>
      </c>
      <c r="AI126" s="19">
        <f t="shared" si="112"/>
        <v>16273314.060660001</v>
      </c>
      <c r="AJ126" s="76">
        <f t="shared" si="73"/>
        <v>11811582</v>
      </c>
      <c r="AK126" s="76">
        <f t="shared" si="74"/>
        <v>1912225.7970000003</v>
      </c>
      <c r="AL126" s="76">
        <f t="shared" si="75"/>
        <v>2549506.2636599997</v>
      </c>
      <c r="AM126" s="76">
        <f t="shared" si="76"/>
        <v>216977.52080880001</v>
      </c>
      <c r="AN126" s="76">
        <f t="shared" si="77"/>
        <v>1301865.1248528</v>
      </c>
      <c r="AO126" s="76">
        <f t="shared" si="78"/>
        <v>17575179.1855128</v>
      </c>
      <c r="AP126" s="76">
        <f>+AO126*$AP$1</f>
        <v>1757517.9185512802</v>
      </c>
      <c r="AQ126" s="76">
        <f t="shared" si="79"/>
        <v>333928.40452474321</v>
      </c>
      <c r="AR126" s="76">
        <f t="shared" si="80"/>
        <v>17909107.590037543</v>
      </c>
    </row>
    <row r="127" spans="1:44" ht="13.5" customHeight="1" x14ac:dyDescent="0.2">
      <c r="A127" s="1">
        <v>103</v>
      </c>
      <c r="B127" s="16" t="s">
        <v>121</v>
      </c>
      <c r="C127" s="17">
        <v>2575000</v>
      </c>
      <c r="D127" s="19">
        <v>28325000</v>
      </c>
      <c r="E127" s="19">
        <v>0</v>
      </c>
      <c r="F127" s="19">
        <v>0</v>
      </c>
      <c r="G127" s="38">
        <v>30</v>
      </c>
      <c r="H127" s="61">
        <f t="shared" si="54"/>
        <v>1851425</v>
      </c>
      <c r="I127" s="61">
        <f>IF(H127&lt;2000000,117172,0)</f>
        <v>117172</v>
      </c>
      <c r="J127" s="39">
        <f t="shared" si="55"/>
        <v>117172</v>
      </c>
      <c r="K127" s="39">
        <f t="shared" si="56"/>
        <v>1851425</v>
      </c>
      <c r="L127" s="39">
        <f t="shared" si="57"/>
        <v>1968597</v>
      </c>
      <c r="M127" s="61">
        <f t="shared" si="58"/>
        <v>74057</v>
      </c>
      <c r="N127" s="61">
        <f t="shared" si="59"/>
        <v>74057</v>
      </c>
      <c r="O127" s="61"/>
      <c r="P127" s="61" t="b">
        <f>IF(AND(H127&gt;=($C$246*4),H127&lt;($C$246*16)),H127*$AI$234,IF(AND(H127&gt;=($C$246*16),H127&lt;=($C$246*17)),H127*$AI$235,IF(AND(H127&gt;($C$246*17),H127&lt;=
($C$246*18)),H127*$AI$236,IF(AND(H127&gt;($C$246*18),H127&gt;=($C$246*19)),H127*$AI$237,IF(AND(H127&gt;($C$246*19),H127&lt;=($C$246*20)),H127*$AI$238,IF((H127&gt;($C$246*20)),H127*$AI$239))))))</f>
        <v>0</v>
      </c>
      <c r="Q127" s="39">
        <f t="shared" si="60"/>
        <v>148114</v>
      </c>
      <c r="R127" s="39">
        <f t="shared" si="61"/>
        <v>1820483</v>
      </c>
      <c r="S127" s="61">
        <f>+IF(L127&gt;($C$246*10),L127*8.5%,0)</f>
        <v>0</v>
      </c>
      <c r="T127" s="61">
        <f t="shared" si="62"/>
        <v>222171</v>
      </c>
      <c r="U127" s="61">
        <f>+K127*$C$253</f>
        <v>19328.877</v>
      </c>
      <c r="V127" s="61">
        <f t="shared" si="63"/>
        <v>77204.422500000001</v>
      </c>
      <c r="W127" s="65">
        <f>+IF(H127&lt;$C$249,0,H127*3%)</f>
        <v>0</v>
      </c>
      <c r="X127" s="65">
        <f>+IF(K127&lt;$C$249,0,K127*2%)</f>
        <v>0</v>
      </c>
      <c r="Y127" s="39">
        <f t="shared" si="64"/>
        <v>318704.29950000002</v>
      </c>
      <c r="Z127" s="61">
        <f t="shared" si="65"/>
        <v>163984.13010000001</v>
      </c>
      <c r="AA127" s="61">
        <f t="shared" si="66"/>
        <v>77204.422500000001</v>
      </c>
      <c r="AB127" s="61">
        <f t="shared" si="67"/>
        <v>164043.18801000001</v>
      </c>
      <c r="AC127" s="61">
        <f t="shared" si="68"/>
        <v>19685.97</v>
      </c>
      <c r="AD127" s="39">
        <f t="shared" si="69"/>
        <v>424917.71060999995</v>
      </c>
      <c r="AE127" s="39">
        <f t="shared" si="70"/>
        <v>2712219.0101100001</v>
      </c>
      <c r="AF127" s="39">
        <f>+C127</f>
        <v>2575000</v>
      </c>
      <c r="AG127" s="39">
        <f t="shared" si="71"/>
        <v>-2266000</v>
      </c>
      <c r="AH127" s="18">
        <v>6</v>
      </c>
      <c r="AI127" s="19">
        <f t="shared" si="112"/>
        <v>16273314.060660001</v>
      </c>
      <c r="AJ127" s="76">
        <f t="shared" si="73"/>
        <v>11811582</v>
      </c>
      <c r="AK127" s="76">
        <f t="shared" si="74"/>
        <v>1912225.7970000003</v>
      </c>
      <c r="AL127" s="76">
        <f t="shared" si="75"/>
        <v>2549506.2636599997</v>
      </c>
      <c r="AM127" s="76">
        <f t="shared" si="76"/>
        <v>216977.52080880001</v>
      </c>
      <c r="AN127" s="76">
        <f t="shared" si="77"/>
        <v>1301865.1248528</v>
      </c>
      <c r="AO127" s="76">
        <f t="shared" si="78"/>
        <v>17575179.1855128</v>
      </c>
      <c r="AP127" s="76">
        <f>+AO127*$AP$1</f>
        <v>1757517.9185512802</v>
      </c>
      <c r="AQ127" s="76">
        <f t="shared" si="79"/>
        <v>333928.40452474321</v>
      </c>
      <c r="AR127" s="76">
        <f t="shared" si="80"/>
        <v>17909107.590037543</v>
      </c>
    </row>
    <row r="128" spans="1:44" ht="13.5" customHeight="1" x14ac:dyDescent="0.2">
      <c r="A128" s="1">
        <v>104</v>
      </c>
      <c r="B128" s="16" t="s">
        <v>122</v>
      </c>
      <c r="C128" s="17">
        <v>3713150</v>
      </c>
      <c r="D128" s="19">
        <v>40844650</v>
      </c>
      <c r="E128" s="19">
        <v>0</v>
      </c>
      <c r="F128" s="19">
        <v>0</v>
      </c>
      <c r="G128" s="38">
        <v>30</v>
      </c>
      <c r="H128" s="61">
        <f>+AF128*(1-28.1%)</f>
        <v>2669754.85</v>
      </c>
      <c r="I128" s="61">
        <f>IF(H128&lt;2000000,117172,0)</f>
        <v>0</v>
      </c>
      <c r="J128" s="39">
        <f>+(I128/30)*G128</f>
        <v>0</v>
      </c>
      <c r="K128" s="39">
        <f>+(H128/30)*G128</f>
        <v>2669754.85</v>
      </c>
      <c r="L128" s="39">
        <f>+K128+J128</f>
        <v>2669754.85</v>
      </c>
      <c r="M128" s="61">
        <f>+K128*4%</f>
        <v>106790.194</v>
      </c>
      <c r="N128" s="61">
        <f>+K128*4%</f>
        <v>106790.194</v>
      </c>
      <c r="O128" s="61"/>
      <c r="P128" s="61" t="b">
        <f>IF(AND(H128&gt;=($C$246*4),H128&lt;($C$246*16)),H128*$AI$234,IF(AND(H128&gt;=($C$246*16),H128&lt;=($C$246*17)),H128*$AI$235,IF(AND(H128&gt;($C$246*17),H128&lt;=
($C$246*18)),H128*$AI$236,IF(AND(H128&gt;($C$246*18),H128&gt;=($C$246*19)),H128*$AI$237,IF(AND(H128&gt;($C$246*19),H128&lt;=($C$246*20)),H128*$AI$238,IF((H128&gt;($C$246*20)),H128*$AI$239))))))</f>
        <v>0</v>
      </c>
      <c r="Q128" s="39">
        <f>+M128+N128+O128+P128</f>
        <v>213580.38800000001</v>
      </c>
      <c r="R128" s="39">
        <f>+L128-Q128</f>
        <v>2456174.4620000003</v>
      </c>
      <c r="S128" s="61">
        <f>+IF(L128&gt;($C$246*10),L128*8.5%,0)</f>
        <v>0</v>
      </c>
      <c r="T128" s="61">
        <f>+K128*12%</f>
        <v>320370.58199999999</v>
      </c>
      <c r="U128" s="61">
        <f>+K128*$C$253</f>
        <v>27872.240634000002</v>
      </c>
      <c r="V128" s="61">
        <f>+K128*4.17%</f>
        <v>111328.777245</v>
      </c>
      <c r="W128" s="65">
        <f>+IF(H128&lt;$C$249,0,H128*3%)</f>
        <v>0</v>
      </c>
      <c r="X128" s="65">
        <f>+IF(K128&lt;$C$249,0,K128*2%)</f>
        <v>0</v>
      </c>
      <c r="Y128" s="39">
        <f>+S128+T128+U128+V128+W128+X128</f>
        <v>459571.59987899999</v>
      </c>
      <c r="Z128" s="61">
        <f>+(L128)*8.33%</f>
        <v>222390.57900500001</v>
      </c>
      <c r="AA128" s="61">
        <f>+K128*4.17%</f>
        <v>111328.777245</v>
      </c>
      <c r="AB128" s="61">
        <f>+(L128)*8.333%</f>
        <v>222470.67165050001</v>
      </c>
      <c r="AC128" s="61">
        <f>+(L128)*1%</f>
        <v>26697.548500000001</v>
      </c>
      <c r="AD128" s="39">
        <f>+Z128+AA128+AB128+AC128</f>
        <v>582887.57640050002</v>
      </c>
      <c r="AE128" s="39">
        <f>+((K128+J128)+AD128+Y128)</f>
        <v>3712214.0262795002</v>
      </c>
      <c r="AF128" s="39">
        <f>+C128</f>
        <v>3713150</v>
      </c>
      <c r="AG128" s="39">
        <f>((+AF128*40%)*30%)-AF128</f>
        <v>-3267572</v>
      </c>
      <c r="AH128" s="18">
        <v>6</v>
      </c>
      <c r="AI128" s="19">
        <f t="shared" si="112"/>
        <v>22273284.157677002</v>
      </c>
      <c r="AJ128" s="76">
        <f t="shared" si="73"/>
        <v>16018529.100000001</v>
      </c>
      <c r="AK128" s="76">
        <f t="shared" si="74"/>
        <v>2757429.5992740002</v>
      </c>
      <c r="AL128" s="76">
        <f t="shared" si="75"/>
        <v>3497325.4584030001</v>
      </c>
      <c r="AM128" s="76">
        <f t="shared" si="76"/>
        <v>296977.12210236001</v>
      </c>
      <c r="AN128" s="76">
        <f t="shared" si="77"/>
        <v>1781862.7326141603</v>
      </c>
      <c r="AO128" s="76">
        <f t="shared" si="78"/>
        <v>24055146.890291162</v>
      </c>
      <c r="AP128" s="76">
        <f>+AO128*$AP$1</f>
        <v>2405514.6890291162</v>
      </c>
      <c r="AQ128" s="76">
        <f t="shared" si="79"/>
        <v>457047.7909155321</v>
      </c>
      <c r="AR128" s="76">
        <f t="shared" si="80"/>
        <v>24512194.681206696</v>
      </c>
    </row>
    <row r="129" spans="1:44" ht="13.5" thickBot="1" x14ac:dyDescent="0.25">
      <c r="B129" s="20" t="s">
        <v>165</v>
      </c>
      <c r="C129" s="4"/>
      <c r="D129" s="4"/>
      <c r="E129" s="4"/>
      <c r="F129" s="4"/>
      <c r="G129" s="38"/>
      <c r="H129" s="61"/>
      <c r="I129" s="61"/>
      <c r="J129" s="39"/>
      <c r="K129" s="39"/>
      <c r="L129" s="39"/>
      <c r="M129" s="61"/>
      <c r="N129" s="61"/>
      <c r="O129" s="61"/>
      <c r="P129" s="61"/>
      <c r="Q129" s="39"/>
      <c r="R129" s="39"/>
      <c r="S129" s="61"/>
      <c r="T129" s="61"/>
      <c r="U129" s="61"/>
      <c r="V129" s="61"/>
      <c r="W129" s="65"/>
      <c r="X129" s="65"/>
      <c r="Y129" s="39"/>
      <c r="Z129" s="61"/>
      <c r="AA129" s="61"/>
      <c r="AB129" s="61"/>
      <c r="AC129" s="61"/>
      <c r="AD129" s="39"/>
      <c r="AE129" s="39"/>
      <c r="AF129" s="39"/>
      <c r="AG129" s="39">
        <f t="shared" ref="AG129:AG136" si="113">((+AF129*40%)*30%)-AF129</f>
        <v>0</v>
      </c>
      <c r="AH129" s="18"/>
      <c r="AI129" s="19"/>
      <c r="AJ129" s="76"/>
      <c r="AK129" s="76"/>
      <c r="AL129" s="76"/>
      <c r="AM129" s="76"/>
      <c r="AN129" s="76"/>
      <c r="AO129" s="76"/>
      <c r="AP129" s="76"/>
      <c r="AQ129" s="76"/>
      <c r="AR129" s="76"/>
    </row>
    <row r="130" spans="1:44" ht="13.5" thickBot="1" x14ac:dyDescent="0.25">
      <c r="A130" s="1">
        <v>105</v>
      </c>
      <c r="B130" s="3" t="s">
        <v>166</v>
      </c>
      <c r="C130" s="3"/>
      <c r="D130" s="3"/>
      <c r="E130" s="3"/>
      <c r="F130" s="3"/>
      <c r="G130" s="38">
        <v>30</v>
      </c>
      <c r="H130" s="61">
        <f t="shared" ref="H130:H136" si="114">+AF130*(1-28.1%)</f>
        <v>2288361.2999999998</v>
      </c>
      <c r="I130" s="61">
        <f t="shared" ref="I130:I136" si="115">IF(H130&lt;2000000,117172,0)</f>
        <v>0</v>
      </c>
      <c r="J130" s="39">
        <f t="shared" ref="J130:J136" si="116">+(I130/30)*G130</f>
        <v>0</v>
      </c>
      <c r="K130" s="39">
        <f t="shared" ref="K130:K136" si="117">+(H130/30)*G130</f>
        <v>2288361.2999999998</v>
      </c>
      <c r="L130" s="39">
        <f t="shared" ref="L130:L136" si="118">+K130+J130</f>
        <v>2288361.2999999998</v>
      </c>
      <c r="M130" s="61">
        <f t="shared" ref="M130:M136" si="119">+K130*4%</f>
        <v>91534.45199999999</v>
      </c>
      <c r="N130" s="61">
        <f t="shared" ref="N130:N136" si="120">+K130*4%</f>
        <v>91534.45199999999</v>
      </c>
      <c r="O130" s="61"/>
      <c r="P130" s="61" t="b">
        <f>IF(AND(H130&gt;=($C$246*4),H130&lt;($C$246*16)),H130*$AI$234,IF(AND(H130&gt;=($C$246*16),H130&lt;=($C$246*17)),H130*$AI$235,IF(AND(H130&gt;($C$246*17),H130&lt;=
($C$246*18)),H130*$AI$236,IF(AND(H130&gt;($C$246*18),H130&gt;=($C$246*19)),H130*$AI$237,IF(AND(H130&gt;($C$246*19),H130&lt;=($C$246*20)),H130*$AI$238,IF((H130&gt;($C$246*20)),H130*$AI$239))))))</f>
        <v>0</v>
      </c>
      <c r="Q130" s="39">
        <f t="shared" ref="Q130:Q136" si="121">+M130+N130+O130+P130</f>
        <v>183068.90399999998</v>
      </c>
      <c r="R130" s="39">
        <f t="shared" ref="R130:R136" si="122">+L130-Q130</f>
        <v>2105292.3959999997</v>
      </c>
      <c r="S130" s="61">
        <f>+IF(L130&gt;($C$246*10),L130*8.5%,0)</f>
        <v>0</v>
      </c>
      <c r="T130" s="61">
        <f t="shared" ref="T130:T136" si="123">+K130*12%</f>
        <v>274603.35599999997</v>
      </c>
      <c r="U130" s="61">
        <f>+K130*$C$253</f>
        <v>23890.491971999996</v>
      </c>
      <c r="V130" s="61">
        <f t="shared" ref="V130:V136" si="124">+K130*4.17%</f>
        <v>95424.666209999996</v>
      </c>
      <c r="W130" s="65">
        <f>+IF(H130&lt;$C$249,0,H130*3%)</f>
        <v>0</v>
      </c>
      <c r="X130" s="65">
        <f>+IF(K130&lt;$C$249,0,K130*2%)</f>
        <v>0</v>
      </c>
      <c r="Y130" s="39">
        <f t="shared" ref="Y130:Y136" si="125">+S130+T130+U130+V130+W130+X130</f>
        <v>393918.51418199996</v>
      </c>
      <c r="Z130" s="61">
        <f t="shared" ref="Z130:Z136" si="126">+(L130)*8.33%</f>
        <v>190620.49628999998</v>
      </c>
      <c r="AA130" s="61">
        <f t="shared" ref="AA130:AA136" si="127">+K130*4.17%</f>
        <v>95424.666209999996</v>
      </c>
      <c r="AB130" s="61">
        <f t="shared" ref="AB130:AB136" si="128">+(L130)*8.333%</f>
        <v>190689.14712899999</v>
      </c>
      <c r="AC130" s="61">
        <f t="shared" ref="AC130:AC136" si="129">+(L130)*1%</f>
        <v>22883.612999999998</v>
      </c>
      <c r="AD130" s="39">
        <f t="shared" ref="AD130:AD136" si="130">+Z130+AA130+AB130+AC130</f>
        <v>499617.92262899998</v>
      </c>
      <c r="AE130" s="39">
        <f t="shared" ref="AE130:AE136" si="131">+((K130+J130)+AD130+Y130)</f>
        <v>3181897.7368109999</v>
      </c>
      <c r="AF130" s="39">
        <f>+(3090000*(1+3%))</f>
        <v>3182700</v>
      </c>
      <c r="AG130" s="39">
        <f t="shared" si="113"/>
        <v>-2800776</v>
      </c>
      <c r="AH130" s="18">
        <v>6</v>
      </c>
      <c r="AI130" s="19">
        <f t="shared" ref="AI130:AI136" si="132">+AE130*AH130</f>
        <v>19091386.420865998</v>
      </c>
      <c r="AJ130" s="76">
        <f t="shared" ref="AJ130:AJ136" si="133">+L130*AH130</f>
        <v>13730167.799999999</v>
      </c>
      <c r="AK130" s="76">
        <f t="shared" ref="AK130:AK136" si="134">+Y130*AH130</f>
        <v>2363511.0850919997</v>
      </c>
      <c r="AL130" s="76">
        <f t="shared" ref="AL130:AL136" si="135">+AD130*AH130</f>
        <v>2997707.535774</v>
      </c>
      <c r="AM130" s="76">
        <f t="shared" ref="AM130:AM136" si="136">+AE130*8%</f>
        <v>254551.81894488001</v>
      </c>
      <c r="AN130" s="76">
        <f t="shared" ref="AN130:AN136" si="137">+AI130*8%</f>
        <v>1527310.9136692798</v>
      </c>
      <c r="AO130" s="76">
        <f t="shared" ref="AO130:AO136" si="138">+AI130+AN130</f>
        <v>20618697.334535278</v>
      </c>
      <c r="AP130" s="76">
        <f>+AO130*$AP$1</f>
        <v>2061869.733453528</v>
      </c>
      <c r="AQ130" s="76">
        <f t="shared" si="79"/>
        <v>391755.2493561703</v>
      </c>
      <c r="AR130" s="76">
        <f t="shared" ref="AR130:AR136" si="139">+AO130+AQ130</f>
        <v>21010452.583891448</v>
      </c>
    </row>
    <row r="131" spans="1:44" ht="13.5" thickBot="1" x14ac:dyDescent="0.25">
      <c r="A131" s="1">
        <v>106</v>
      </c>
      <c r="B131" s="3" t="s">
        <v>167</v>
      </c>
      <c r="C131" s="3"/>
      <c r="D131" s="3"/>
      <c r="E131" s="3"/>
      <c r="F131" s="3"/>
      <c r="G131" s="38">
        <v>30</v>
      </c>
      <c r="H131" s="61">
        <f t="shared" si="114"/>
        <v>2288361.2999999998</v>
      </c>
      <c r="I131" s="61">
        <f t="shared" si="115"/>
        <v>0</v>
      </c>
      <c r="J131" s="39">
        <f t="shared" si="116"/>
        <v>0</v>
      </c>
      <c r="K131" s="39">
        <f t="shared" si="117"/>
        <v>2288361.2999999998</v>
      </c>
      <c r="L131" s="39">
        <f t="shared" si="118"/>
        <v>2288361.2999999998</v>
      </c>
      <c r="M131" s="61">
        <f t="shared" si="119"/>
        <v>91534.45199999999</v>
      </c>
      <c r="N131" s="61">
        <f t="shared" si="120"/>
        <v>91534.45199999999</v>
      </c>
      <c r="O131" s="61"/>
      <c r="P131" s="61" t="b">
        <f>IF(AND(H131&gt;=($C$246*4),H131&lt;($C$246*16)),H131*$AI$234,IF(AND(H131&gt;=($C$246*16),H131&lt;=($C$246*17)),H131*$AI$235,IF(AND(H131&gt;($C$246*17),H131&lt;=
($C$246*18)),H131*$AI$236,IF(AND(H131&gt;($C$246*18),H131&gt;=($C$246*19)),H131*$AI$237,IF(AND(H131&gt;($C$246*19),H131&lt;=($C$246*20)),H131*$AI$238,IF((H131&gt;($C$246*20)),H131*$AI$239))))))</f>
        <v>0</v>
      </c>
      <c r="Q131" s="39">
        <f t="shared" si="121"/>
        <v>183068.90399999998</v>
      </c>
      <c r="R131" s="39">
        <f t="shared" si="122"/>
        <v>2105292.3959999997</v>
      </c>
      <c r="S131" s="61">
        <f>+IF(L131&gt;($C$246*10),L131*8.5%,0)</f>
        <v>0</v>
      </c>
      <c r="T131" s="61">
        <f t="shared" si="123"/>
        <v>274603.35599999997</v>
      </c>
      <c r="U131" s="61">
        <f>+K131*$C$253</f>
        <v>23890.491971999996</v>
      </c>
      <c r="V131" s="61">
        <f t="shared" si="124"/>
        <v>95424.666209999996</v>
      </c>
      <c r="W131" s="65">
        <f>+IF(H131&lt;$C$249,0,H131*3%)</f>
        <v>0</v>
      </c>
      <c r="X131" s="65">
        <f>+IF(K131&lt;$C$249,0,K131*2%)</f>
        <v>0</v>
      </c>
      <c r="Y131" s="39">
        <f t="shared" si="125"/>
        <v>393918.51418199996</v>
      </c>
      <c r="Z131" s="61">
        <f t="shared" si="126"/>
        <v>190620.49628999998</v>
      </c>
      <c r="AA131" s="61">
        <f t="shared" si="127"/>
        <v>95424.666209999996</v>
      </c>
      <c r="AB131" s="61">
        <f t="shared" si="128"/>
        <v>190689.14712899999</v>
      </c>
      <c r="AC131" s="61">
        <f t="shared" si="129"/>
        <v>22883.612999999998</v>
      </c>
      <c r="AD131" s="39">
        <f t="shared" si="130"/>
        <v>499617.92262899998</v>
      </c>
      <c r="AE131" s="39">
        <f t="shared" si="131"/>
        <v>3181897.7368109999</v>
      </c>
      <c r="AF131" s="39">
        <f>+(3090000*(1+3%))</f>
        <v>3182700</v>
      </c>
      <c r="AG131" s="39">
        <f t="shared" si="113"/>
        <v>-2800776</v>
      </c>
      <c r="AH131" s="18">
        <v>6</v>
      </c>
      <c r="AI131" s="19">
        <f t="shared" si="132"/>
        <v>19091386.420865998</v>
      </c>
      <c r="AJ131" s="76">
        <f t="shared" si="133"/>
        <v>13730167.799999999</v>
      </c>
      <c r="AK131" s="76">
        <f t="shared" si="134"/>
        <v>2363511.0850919997</v>
      </c>
      <c r="AL131" s="76">
        <f t="shared" si="135"/>
        <v>2997707.535774</v>
      </c>
      <c r="AM131" s="76">
        <f t="shared" si="136"/>
        <v>254551.81894488001</v>
      </c>
      <c r="AN131" s="76">
        <f t="shared" si="137"/>
        <v>1527310.9136692798</v>
      </c>
      <c r="AO131" s="76">
        <f t="shared" si="138"/>
        <v>20618697.334535278</v>
      </c>
      <c r="AP131" s="76">
        <f>+AO131*$AP$1</f>
        <v>2061869.733453528</v>
      </c>
      <c r="AQ131" s="76">
        <f t="shared" si="79"/>
        <v>391755.2493561703</v>
      </c>
      <c r="AR131" s="76">
        <f t="shared" si="139"/>
        <v>21010452.583891448</v>
      </c>
    </row>
    <row r="132" spans="1:44" ht="13.5" thickBot="1" x14ac:dyDescent="0.25">
      <c r="B132" s="20" t="s">
        <v>168</v>
      </c>
      <c r="C132" s="3"/>
      <c r="D132" s="3"/>
      <c r="E132" s="3"/>
      <c r="F132" s="3"/>
      <c r="G132" s="38"/>
      <c r="H132" s="61"/>
      <c r="I132" s="61"/>
      <c r="J132" s="39"/>
      <c r="K132" s="39"/>
      <c r="L132" s="39"/>
      <c r="M132" s="61"/>
      <c r="N132" s="61"/>
      <c r="O132" s="61"/>
      <c r="P132" s="61"/>
      <c r="Q132" s="39"/>
      <c r="R132" s="39"/>
      <c r="S132" s="61"/>
      <c r="T132" s="61"/>
      <c r="U132" s="61"/>
      <c r="V132" s="61"/>
      <c r="W132" s="65"/>
      <c r="X132" s="65"/>
      <c r="Y132" s="39"/>
      <c r="Z132" s="61"/>
      <c r="AA132" s="61"/>
      <c r="AB132" s="61"/>
      <c r="AC132" s="61"/>
      <c r="AD132" s="39"/>
      <c r="AE132" s="39"/>
      <c r="AG132" s="39"/>
      <c r="AH132" s="18"/>
      <c r="AI132" s="19"/>
      <c r="AJ132" s="76"/>
      <c r="AK132" s="76"/>
      <c r="AL132" s="76"/>
      <c r="AM132" s="76"/>
      <c r="AN132" s="76"/>
      <c r="AO132" s="76"/>
      <c r="AP132" s="76"/>
      <c r="AQ132" s="76"/>
      <c r="AR132" s="76"/>
    </row>
    <row r="133" spans="1:44" ht="13.5" thickBot="1" x14ac:dyDescent="0.25">
      <c r="A133" s="1">
        <v>107</v>
      </c>
      <c r="B133" s="3" t="s">
        <v>169</v>
      </c>
      <c r="C133" s="3"/>
      <c r="D133" s="3"/>
      <c r="E133" s="3"/>
      <c r="F133" s="3"/>
      <c r="G133" s="38">
        <v>30</v>
      </c>
      <c r="H133" s="61">
        <f t="shared" si="114"/>
        <v>1571341.426</v>
      </c>
      <c r="I133" s="61">
        <f t="shared" si="115"/>
        <v>117172</v>
      </c>
      <c r="J133" s="39">
        <f t="shared" si="116"/>
        <v>117172</v>
      </c>
      <c r="K133" s="39">
        <f t="shared" si="117"/>
        <v>1571341.426</v>
      </c>
      <c r="L133" s="39">
        <f t="shared" si="118"/>
        <v>1688513.426</v>
      </c>
      <c r="M133" s="61">
        <f t="shared" si="119"/>
        <v>62853.657039999998</v>
      </c>
      <c r="N133" s="61">
        <f t="shared" si="120"/>
        <v>62853.657039999998</v>
      </c>
      <c r="O133" s="61"/>
      <c r="P133" s="61" t="b">
        <f>IF(AND(H133&gt;=($C$246*4),H133&lt;($C$246*16)),H133*$AI$234,IF(AND(H133&gt;=($C$246*16),H133&lt;=($C$246*17)),H133*$AI$235,IF(AND(H133&gt;($C$246*17),H133&lt;=
($C$246*18)),H133*$AI$236,IF(AND(H133&gt;($C$246*18),H133&gt;=($C$246*19)),H133*$AI$237,IF(AND(H133&gt;($C$246*19),H133&lt;=($C$246*20)),H133*$AI$238,IF((H133&gt;($C$246*20)),H133*$AI$239))))))</f>
        <v>0</v>
      </c>
      <c r="Q133" s="39">
        <f t="shared" si="121"/>
        <v>125707.31408</v>
      </c>
      <c r="R133" s="39">
        <f t="shared" si="122"/>
        <v>1562806.1119200001</v>
      </c>
      <c r="S133" s="61">
        <f>+IF(L133&gt;($C$246*10),L133*8.5%,0)</f>
        <v>0</v>
      </c>
      <c r="T133" s="61">
        <f t="shared" si="123"/>
        <v>188560.97112</v>
      </c>
      <c r="U133" s="61">
        <f>+K133*$C$253</f>
        <v>16404.80448744</v>
      </c>
      <c r="V133" s="61">
        <f t="shared" si="124"/>
        <v>65524.937464200004</v>
      </c>
      <c r="W133" s="65">
        <f>+IF(H133&lt;$C$249,0,H133*3%)</f>
        <v>0</v>
      </c>
      <c r="X133" s="65">
        <f>+IF(K133&lt;$C$249,0,K133*2%)</f>
        <v>0</v>
      </c>
      <c r="Y133" s="39">
        <f t="shared" si="125"/>
        <v>270490.71307164</v>
      </c>
      <c r="Z133" s="61">
        <f t="shared" si="126"/>
        <v>140653.1683858</v>
      </c>
      <c r="AA133" s="61">
        <f t="shared" si="127"/>
        <v>65524.937464200004</v>
      </c>
      <c r="AB133" s="61">
        <f t="shared" si="128"/>
        <v>140703.82378857999</v>
      </c>
      <c r="AC133" s="61">
        <f t="shared" si="129"/>
        <v>16885.134259999999</v>
      </c>
      <c r="AD133" s="39">
        <f t="shared" si="130"/>
        <v>363767.06389857997</v>
      </c>
      <c r="AE133" s="39">
        <f t="shared" si="131"/>
        <v>2322771.2029702198</v>
      </c>
      <c r="AF133" s="39">
        <f>+(2121800*(1+3%))</f>
        <v>2185454</v>
      </c>
      <c r="AG133" s="39">
        <f t="shared" si="113"/>
        <v>-1923199.52</v>
      </c>
      <c r="AH133" s="18">
        <v>6</v>
      </c>
      <c r="AI133" s="19">
        <f t="shared" si="132"/>
        <v>13936627.217821319</v>
      </c>
      <c r="AJ133" s="76">
        <f t="shared" si="133"/>
        <v>10131080.556</v>
      </c>
      <c r="AK133" s="76">
        <f t="shared" si="134"/>
        <v>1622944.27842984</v>
      </c>
      <c r="AL133" s="76">
        <f t="shared" si="135"/>
        <v>2182602.38339148</v>
      </c>
      <c r="AM133" s="76">
        <f t="shared" si="136"/>
        <v>185821.69623761758</v>
      </c>
      <c r="AN133" s="76">
        <f t="shared" si="137"/>
        <v>1114930.1774257056</v>
      </c>
      <c r="AO133" s="76">
        <f t="shared" si="138"/>
        <v>15051557.395247024</v>
      </c>
      <c r="AP133" s="76">
        <f>+AO133*$AP$1</f>
        <v>1505155.7395247025</v>
      </c>
      <c r="AQ133" s="76">
        <f t="shared" ref="AQ133:AQ136" si="140">+AP133*19%</f>
        <v>285979.59050969349</v>
      </c>
      <c r="AR133" s="76">
        <f t="shared" si="139"/>
        <v>15337536.985756718</v>
      </c>
    </row>
    <row r="134" spans="1:44" ht="13.5" thickBot="1" x14ac:dyDescent="0.25">
      <c r="A134" s="1">
        <v>108</v>
      </c>
      <c r="B134" s="3" t="s">
        <v>170</v>
      </c>
      <c r="C134" s="3"/>
      <c r="D134" s="3"/>
      <c r="E134" s="3"/>
      <c r="F134" s="3"/>
      <c r="G134" s="38">
        <v>30</v>
      </c>
      <c r="H134" s="61">
        <f t="shared" si="114"/>
        <v>1601852.91</v>
      </c>
      <c r="I134" s="61">
        <f t="shared" si="115"/>
        <v>117172</v>
      </c>
      <c r="J134" s="39">
        <f t="shared" si="116"/>
        <v>117172</v>
      </c>
      <c r="K134" s="39">
        <f t="shared" si="117"/>
        <v>1601852.91</v>
      </c>
      <c r="L134" s="39">
        <f t="shared" si="118"/>
        <v>1719024.91</v>
      </c>
      <c r="M134" s="61">
        <f t="shared" si="119"/>
        <v>64074.116399999999</v>
      </c>
      <c r="N134" s="61">
        <f t="shared" si="120"/>
        <v>64074.116399999999</v>
      </c>
      <c r="O134" s="61"/>
      <c r="P134" s="61" t="b">
        <f>IF(AND(H134&gt;=($C$246*4),H134&lt;($C$246*16)),H134*$AI$234,IF(AND(H134&gt;=($C$246*16),H134&lt;=($C$246*17)),H134*$AI$235,IF(AND(H134&gt;($C$246*17),H134&lt;=
($C$246*18)),H134*$AI$236,IF(AND(H134&gt;($C$246*18),H134&gt;=($C$246*19)),H134*$AI$237,IF(AND(H134&gt;($C$246*19),H134&lt;=($C$246*20)),H134*$AI$238,IF((H134&gt;($C$246*20)),H134*$AI$239))))))</f>
        <v>0</v>
      </c>
      <c r="Q134" s="39">
        <f t="shared" si="121"/>
        <v>128148.2328</v>
      </c>
      <c r="R134" s="39">
        <f t="shared" si="122"/>
        <v>1590876.6771999998</v>
      </c>
      <c r="S134" s="61">
        <f>+IF(L134&gt;($C$246*10),L134*8.5%,0)</f>
        <v>0</v>
      </c>
      <c r="T134" s="61">
        <f t="shared" si="123"/>
        <v>192222.3492</v>
      </c>
      <c r="U134" s="61">
        <f>+K134*$C$253</f>
        <v>16723.344380399998</v>
      </c>
      <c r="V134" s="61">
        <f t="shared" si="124"/>
        <v>66797.266346999997</v>
      </c>
      <c r="W134" s="65">
        <f>+IF(H134&lt;$C$249,0,H134*3%)</f>
        <v>0</v>
      </c>
      <c r="X134" s="65">
        <f>+IF(K134&lt;$C$249,0,K134*2%)</f>
        <v>0</v>
      </c>
      <c r="Y134" s="39">
        <f t="shared" si="125"/>
        <v>275742.95992739999</v>
      </c>
      <c r="Z134" s="61">
        <f t="shared" si="126"/>
        <v>143194.77500299999</v>
      </c>
      <c r="AA134" s="61">
        <f t="shared" si="127"/>
        <v>66797.266346999997</v>
      </c>
      <c r="AB134" s="61">
        <f t="shared" si="128"/>
        <v>143246.34575029998</v>
      </c>
      <c r="AC134" s="61">
        <f t="shared" si="129"/>
        <v>17190.249100000001</v>
      </c>
      <c r="AD134" s="39">
        <f t="shared" si="130"/>
        <v>370428.63620029995</v>
      </c>
      <c r="AE134" s="39">
        <f t="shared" si="131"/>
        <v>2365196.5061276997</v>
      </c>
      <c r="AF134" s="39">
        <f>+(2163000*(1+3%))</f>
        <v>2227890</v>
      </c>
      <c r="AG134" s="39">
        <f t="shared" si="113"/>
        <v>-1960543.2</v>
      </c>
      <c r="AH134" s="18">
        <v>6</v>
      </c>
      <c r="AI134" s="19">
        <f t="shared" si="132"/>
        <v>14191179.036766198</v>
      </c>
      <c r="AJ134" s="76">
        <f t="shared" si="133"/>
        <v>10314149.459999999</v>
      </c>
      <c r="AK134" s="76">
        <f t="shared" si="134"/>
        <v>1654457.7595644</v>
      </c>
      <c r="AL134" s="76">
        <f t="shared" si="135"/>
        <v>2222571.8172017997</v>
      </c>
      <c r="AM134" s="76">
        <f t="shared" si="136"/>
        <v>189215.72049021599</v>
      </c>
      <c r="AN134" s="76">
        <f t="shared" si="137"/>
        <v>1135294.3229412958</v>
      </c>
      <c r="AO134" s="76">
        <f t="shared" si="138"/>
        <v>15326473.359707493</v>
      </c>
      <c r="AP134" s="76">
        <f>+AO134*$AP$1</f>
        <v>1532647.3359707494</v>
      </c>
      <c r="AQ134" s="76">
        <f t="shared" si="140"/>
        <v>291202.9938344424</v>
      </c>
      <c r="AR134" s="76">
        <f t="shared" si="139"/>
        <v>15617676.353541935</v>
      </c>
    </row>
    <row r="135" spans="1:44" ht="13.5" thickBot="1" x14ac:dyDescent="0.25">
      <c r="A135" s="1">
        <v>109</v>
      </c>
      <c r="B135" s="3" t="s">
        <v>171</v>
      </c>
      <c r="C135" s="3"/>
      <c r="D135" s="3"/>
      <c r="E135" s="3"/>
      <c r="F135" s="3"/>
      <c r="G135" s="38">
        <v>30</v>
      </c>
      <c r="H135" s="61">
        <f t="shared" si="114"/>
        <v>2221710</v>
      </c>
      <c r="I135" s="61">
        <f t="shared" si="115"/>
        <v>0</v>
      </c>
      <c r="J135" s="39">
        <f t="shared" si="116"/>
        <v>0</v>
      </c>
      <c r="K135" s="39">
        <f t="shared" si="117"/>
        <v>2221710</v>
      </c>
      <c r="L135" s="39">
        <f t="shared" si="118"/>
        <v>2221710</v>
      </c>
      <c r="M135" s="61">
        <f t="shared" si="119"/>
        <v>88868.400000000009</v>
      </c>
      <c r="N135" s="61">
        <f t="shared" si="120"/>
        <v>88868.400000000009</v>
      </c>
      <c r="O135" s="61"/>
      <c r="P135" s="61" t="b">
        <f>IF(AND(H135&gt;=($C$246*4),H135&lt;($C$246*16)),H135*$AI$234,IF(AND(H135&gt;=($C$246*16),H135&lt;=($C$246*17)),H135*$AI$235,IF(AND(H135&gt;($C$246*17),H135&lt;=
($C$246*18)),H135*$AI$236,IF(AND(H135&gt;($C$246*18),H135&gt;=($C$246*19)),H135*$AI$237,IF(AND(H135&gt;($C$246*19),H135&lt;=($C$246*20)),H135*$AI$238,IF((H135&gt;($C$246*20)),H135*$AI$239))))))</f>
        <v>0</v>
      </c>
      <c r="Q135" s="39">
        <f t="shared" si="121"/>
        <v>177736.80000000002</v>
      </c>
      <c r="R135" s="39">
        <f t="shared" si="122"/>
        <v>2043973.2</v>
      </c>
      <c r="S135" s="61">
        <f>+IF(L135&gt;($C$246*10),L135*8.5%,0)</f>
        <v>0</v>
      </c>
      <c r="T135" s="61">
        <f t="shared" si="123"/>
        <v>266605.2</v>
      </c>
      <c r="U135" s="61">
        <f>+K135*$C$253</f>
        <v>23194.652399999999</v>
      </c>
      <c r="V135" s="61">
        <f t="shared" si="124"/>
        <v>92645.307000000001</v>
      </c>
      <c r="W135" s="65">
        <f>+IF(H135&lt;$C$249,0,H135*3%)</f>
        <v>0</v>
      </c>
      <c r="X135" s="65">
        <f>+IF(K135&lt;$C$249,0,K135*2%)</f>
        <v>0</v>
      </c>
      <c r="Y135" s="39">
        <f t="shared" si="125"/>
        <v>382445.1594</v>
      </c>
      <c r="Z135" s="61">
        <f t="shared" si="126"/>
        <v>185068.443</v>
      </c>
      <c r="AA135" s="61">
        <f t="shared" si="127"/>
        <v>92645.307000000001</v>
      </c>
      <c r="AB135" s="61">
        <f t="shared" si="128"/>
        <v>185135.0943</v>
      </c>
      <c r="AC135" s="61">
        <f t="shared" si="129"/>
        <v>22217.100000000002</v>
      </c>
      <c r="AD135" s="39">
        <f t="shared" si="130"/>
        <v>485065.94429999997</v>
      </c>
      <c r="AE135" s="39">
        <f t="shared" si="131"/>
        <v>3089221.1036999999</v>
      </c>
      <c r="AF135" s="39">
        <f>+(3000000*(1+3%))</f>
        <v>3090000</v>
      </c>
      <c r="AG135" s="39">
        <f t="shared" si="113"/>
        <v>-2719200</v>
      </c>
      <c r="AH135" s="18">
        <v>6</v>
      </c>
      <c r="AI135" s="19">
        <f t="shared" si="132"/>
        <v>18535326.622199997</v>
      </c>
      <c r="AJ135" s="76">
        <f t="shared" si="133"/>
        <v>13330260</v>
      </c>
      <c r="AK135" s="76">
        <f t="shared" si="134"/>
        <v>2294670.9564</v>
      </c>
      <c r="AL135" s="76">
        <f t="shared" si="135"/>
        <v>2910395.6657999996</v>
      </c>
      <c r="AM135" s="76">
        <f t="shared" si="136"/>
        <v>247137.68829600001</v>
      </c>
      <c r="AN135" s="76">
        <f t="shared" si="137"/>
        <v>1482826.1297759998</v>
      </c>
      <c r="AO135" s="76">
        <f t="shared" si="138"/>
        <v>20018152.751975998</v>
      </c>
      <c r="AP135" s="76">
        <f>+AO135*$AP$1</f>
        <v>2001815.2751976</v>
      </c>
      <c r="AQ135" s="76">
        <f t="shared" si="140"/>
        <v>380344.90228754398</v>
      </c>
      <c r="AR135" s="76">
        <f t="shared" si="139"/>
        <v>20398497.654263541</v>
      </c>
    </row>
    <row r="136" spans="1:44" ht="13.5" thickBot="1" x14ac:dyDescent="0.25">
      <c r="A136" s="1">
        <v>110</v>
      </c>
      <c r="B136" s="3" t="s">
        <v>172</v>
      </c>
      <c r="C136" s="3"/>
      <c r="D136" s="3"/>
      <c r="E136" s="3"/>
      <c r="F136" s="3"/>
      <c r="G136" s="38">
        <v>30</v>
      </c>
      <c r="H136" s="61">
        <f t="shared" si="114"/>
        <v>1525574.2</v>
      </c>
      <c r="I136" s="61">
        <f t="shared" si="115"/>
        <v>117172</v>
      </c>
      <c r="J136" s="39">
        <f t="shared" si="116"/>
        <v>117172</v>
      </c>
      <c r="K136" s="39">
        <f t="shared" si="117"/>
        <v>1525574.2</v>
      </c>
      <c r="L136" s="39">
        <f t="shared" si="118"/>
        <v>1642746.2</v>
      </c>
      <c r="M136" s="61">
        <f t="shared" si="119"/>
        <v>61022.968000000001</v>
      </c>
      <c r="N136" s="61">
        <f t="shared" si="120"/>
        <v>61022.968000000001</v>
      </c>
      <c r="O136" s="61"/>
      <c r="P136" s="61" t="b">
        <f>IF(AND(H136&gt;=($C$246*4),H136&lt;($C$246*16)),H136*$AI$234,IF(AND(H136&gt;=($C$246*16),H136&lt;=($C$246*17)),H136*$AI$235,IF(AND(H136&gt;($C$246*17),H136&lt;=
($C$246*18)),H136*$AI$236,IF(AND(H136&gt;($C$246*18),H136&gt;=($C$246*19)),H136*$AI$237,IF(AND(H136&gt;($C$246*19),H136&lt;=($C$246*20)),H136*$AI$238,IF((H136&gt;($C$246*20)),H136*$AI$239))))))</f>
        <v>0</v>
      </c>
      <c r="Q136" s="39">
        <f t="shared" si="121"/>
        <v>122045.936</v>
      </c>
      <c r="R136" s="39">
        <f t="shared" si="122"/>
        <v>1520700.264</v>
      </c>
      <c r="S136" s="61">
        <f>+IF(L136&gt;($C$246*10),L136*8.5%,0)</f>
        <v>0</v>
      </c>
      <c r="T136" s="61">
        <f t="shared" si="123"/>
        <v>183068.90399999998</v>
      </c>
      <c r="U136" s="61">
        <f>+K136*$C$253</f>
        <v>15926.994647999998</v>
      </c>
      <c r="V136" s="61">
        <f t="shared" si="124"/>
        <v>63616.44414</v>
      </c>
      <c r="W136" s="65">
        <f>+IF(H136&lt;$C$249,0,H136*3%)</f>
        <v>0</v>
      </c>
      <c r="X136" s="65">
        <f>+IF(K136&lt;$C$249,0,K136*2%)</f>
        <v>0</v>
      </c>
      <c r="Y136" s="39">
        <f t="shared" si="125"/>
        <v>262612.34278799995</v>
      </c>
      <c r="Z136" s="61">
        <f t="shared" si="126"/>
        <v>136840.75845999998</v>
      </c>
      <c r="AA136" s="61">
        <f t="shared" si="127"/>
        <v>63616.44414</v>
      </c>
      <c r="AB136" s="61">
        <f t="shared" si="128"/>
        <v>136890.04084599999</v>
      </c>
      <c r="AC136" s="61">
        <f t="shared" si="129"/>
        <v>16427.462</v>
      </c>
      <c r="AD136" s="39">
        <f t="shared" si="130"/>
        <v>353774.70544599998</v>
      </c>
      <c r="AE136" s="39">
        <f t="shared" si="131"/>
        <v>2259133.2482340001</v>
      </c>
      <c r="AF136" s="39">
        <f>+(2060000*(1+3%))</f>
        <v>2121800</v>
      </c>
      <c r="AG136" s="39">
        <f t="shared" si="113"/>
        <v>-1867184</v>
      </c>
      <c r="AH136" s="18">
        <v>6</v>
      </c>
      <c r="AI136" s="19">
        <f t="shared" si="132"/>
        <v>13554799.489404</v>
      </c>
      <c r="AJ136" s="76">
        <f t="shared" si="133"/>
        <v>9856477.1999999993</v>
      </c>
      <c r="AK136" s="76">
        <f t="shared" si="134"/>
        <v>1575674.0567279998</v>
      </c>
      <c r="AL136" s="76">
        <f t="shared" si="135"/>
        <v>2122648.2326759999</v>
      </c>
      <c r="AM136" s="76">
        <f t="shared" si="136"/>
        <v>180730.65985872</v>
      </c>
      <c r="AN136" s="76">
        <f t="shared" si="137"/>
        <v>1084383.9591523199</v>
      </c>
      <c r="AO136" s="76">
        <f t="shared" si="138"/>
        <v>14639183.448556321</v>
      </c>
      <c r="AP136" s="76">
        <f>+AO136*$AP$1</f>
        <v>1463918.3448556322</v>
      </c>
      <c r="AQ136" s="76">
        <f t="shared" si="140"/>
        <v>278144.48552257009</v>
      </c>
      <c r="AR136" s="76">
        <f t="shared" si="139"/>
        <v>14917327.934078891</v>
      </c>
    </row>
    <row r="137" spans="1:44" ht="15.75" thickBot="1" x14ac:dyDescent="0.3">
      <c r="B137" s="85" t="s">
        <v>12</v>
      </c>
      <c r="C137" s="89" t="s">
        <v>239</v>
      </c>
      <c r="D137" s="3"/>
      <c r="E137" s="3"/>
      <c r="F137" s="3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95"/>
      <c r="AI137" s="89"/>
      <c r="AJ137" s="76"/>
      <c r="AK137" s="76"/>
      <c r="AL137" s="76"/>
      <c r="AM137" s="76"/>
      <c r="AN137" s="76"/>
      <c r="AO137" s="76"/>
      <c r="AP137" s="76"/>
      <c r="AQ137" s="76"/>
      <c r="AR137" s="76"/>
    </row>
    <row r="138" spans="1:44" ht="15.75" thickBot="1" x14ac:dyDescent="0.3">
      <c r="A138" s="1">
        <v>111</v>
      </c>
      <c r="B138" s="86" t="s">
        <v>182</v>
      </c>
      <c r="C138" s="90">
        <v>3182700</v>
      </c>
      <c r="D138" s="3"/>
      <c r="E138" s="3"/>
      <c r="F138" s="3"/>
      <c r="G138" s="38">
        <v>30</v>
      </c>
      <c r="H138" s="90">
        <v>2275631</v>
      </c>
      <c r="I138" s="61">
        <f t="shared" ref="I138" si="141">IF(H138&lt;2000000,117172,0)</f>
        <v>0</v>
      </c>
      <c r="J138" s="39">
        <f t="shared" ref="J138" si="142">+(I138/30)*G138</f>
        <v>0</v>
      </c>
      <c r="K138" s="39">
        <f t="shared" ref="K138" si="143">+(H138/30)*G138</f>
        <v>2275631</v>
      </c>
      <c r="L138" s="39">
        <f t="shared" ref="L138" si="144">+K138+J138</f>
        <v>2275631</v>
      </c>
      <c r="M138" s="61">
        <f t="shared" ref="M138" si="145">+K138*4%</f>
        <v>91025.24</v>
      </c>
      <c r="N138" s="61">
        <f t="shared" ref="N138" si="146">+K138*4%</f>
        <v>91025.24</v>
      </c>
      <c r="O138" s="61"/>
      <c r="P138" s="61" t="b">
        <f>IF(AND(H138&gt;=($C$246*4),H138&lt;($C$246*16)),H138*$AI$234,IF(AND(H138&gt;=($C$246*16),H138&lt;=($C$246*17)),H138*$AI$235,IF(AND(H138&gt;($C$246*17),H138&lt;=
($C$246*18)),H138*$AI$236,IF(AND(H138&gt;($C$246*18),H138&gt;=($C$246*19)),H138*$AI$237,IF(AND(H138&gt;($C$246*19),H138&lt;=($C$246*20)),H138*$AI$238,IF((H138&gt;($C$246*20)),H138*$AI$239))))))</f>
        <v>0</v>
      </c>
      <c r="Q138" s="39">
        <f t="shared" ref="Q138" si="147">+M138+N138+O138+P138</f>
        <v>182050.48</v>
      </c>
      <c r="R138" s="39">
        <f t="shared" ref="R138" si="148">+L138-Q138</f>
        <v>2093580.52</v>
      </c>
      <c r="S138" s="61">
        <f>+IF(L138&gt;($C$246*10),L138*8.5%,0)</f>
        <v>0</v>
      </c>
      <c r="T138" s="61">
        <f t="shared" ref="T138" si="149">+K138*12%</f>
        <v>273075.71999999997</v>
      </c>
      <c r="U138" s="61">
        <f>+K138*$C$253</f>
        <v>23757.587639999998</v>
      </c>
      <c r="V138" s="61">
        <f t="shared" ref="V138" si="150">+K138*4.17%</f>
        <v>94893.812699999995</v>
      </c>
      <c r="W138" s="65">
        <f>+IF(H138&lt;$C$249,0,H138*3%)</f>
        <v>0</v>
      </c>
      <c r="X138" s="65">
        <f>+IF(K138&lt;$C$249,0,K138*2%)</f>
        <v>0</v>
      </c>
      <c r="Y138" s="39">
        <f t="shared" ref="Y138" si="151">+S138+T138+U138+V138+W138+X138</f>
        <v>391727.12033999996</v>
      </c>
      <c r="Z138" s="61">
        <f t="shared" ref="Z138" si="152">+(L138)*8.33%</f>
        <v>189560.06229999999</v>
      </c>
      <c r="AA138" s="61">
        <f t="shared" ref="AA138" si="153">+K138*4.17%</f>
        <v>94893.812699999995</v>
      </c>
      <c r="AB138" s="61">
        <f t="shared" ref="AB138" si="154">+(L138)*8.333%</f>
        <v>189628.33123000001</v>
      </c>
      <c r="AC138" s="61">
        <f t="shared" ref="AC138" si="155">+(L138)*1%</f>
        <v>22756.31</v>
      </c>
      <c r="AD138" s="39">
        <f t="shared" ref="AD138" si="156">+Z138+AA138+AB138+AC138</f>
        <v>496838.51623000001</v>
      </c>
      <c r="AE138" s="39">
        <f t="shared" ref="AE138" si="157">+((K138+J138)+AD138+Y138)</f>
        <v>3164196.6365700001</v>
      </c>
      <c r="AF138" s="39">
        <f>+(4738000*(1+3%))</f>
        <v>4880140</v>
      </c>
      <c r="AG138" s="39">
        <f t="shared" ref="AG138" si="158">((+AF138*40%)*30%)-AF138</f>
        <v>-4294523.2</v>
      </c>
      <c r="AH138" s="18">
        <v>6</v>
      </c>
      <c r="AI138" s="19">
        <f t="shared" ref="AI138" si="159">+AE138*AH138</f>
        <v>18985179.819420002</v>
      </c>
      <c r="AJ138" s="76">
        <f t="shared" ref="AJ138" si="160">+L138*AH138</f>
        <v>13653786</v>
      </c>
      <c r="AK138" s="76">
        <f t="shared" ref="AK138" si="161">+Y138*AH138</f>
        <v>2350362.7220399999</v>
      </c>
      <c r="AL138" s="76">
        <f t="shared" ref="AL138" si="162">+AD138*AH138</f>
        <v>2981031.0973800002</v>
      </c>
      <c r="AM138" s="76">
        <f t="shared" ref="AM138" si="163">+AE138*8%</f>
        <v>253135.73092560002</v>
      </c>
      <c r="AN138" s="76">
        <f t="shared" ref="AN138" si="164">+AI138*8%</f>
        <v>1518814.3855536003</v>
      </c>
      <c r="AO138" s="76">
        <f t="shared" ref="AO138" si="165">+AI138+AN138</f>
        <v>20503994.204973601</v>
      </c>
      <c r="AP138" s="76">
        <f>+AO138*$AP$1</f>
        <v>2050399.4204973602</v>
      </c>
      <c r="AQ138" s="76">
        <f t="shared" ref="AQ138" si="166">+AP138*19%</f>
        <v>389575.88989449845</v>
      </c>
      <c r="AR138" s="76">
        <f t="shared" ref="AR138" si="167">+AO138+AQ138</f>
        <v>20893570.094868097</v>
      </c>
    </row>
    <row r="139" spans="1:44" ht="15.75" thickBot="1" x14ac:dyDescent="0.3">
      <c r="B139" s="85" t="s">
        <v>14</v>
      </c>
      <c r="C139" s="89" t="s">
        <v>239</v>
      </c>
      <c r="D139" s="3"/>
      <c r="E139" s="3"/>
      <c r="F139" s="3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95"/>
      <c r="AI139" s="89"/>
      <c r="AJ139" s="76"/>
      <c r="AK139" s="76"/>
      <c r="AL139" s="76"/>
      <c r="AM139" s="76"/>
      <c r="AN139" s="76"/>
      <c r="AO139" s="76"/>
      <c r="AP139" s="76"/>
      <c r="AQ139" s="76"/>
      <c r="AR139" s="76"/>
    </row>
    <row r="140" spans="1:44" ht="15.75" thickBot="1" x14ac:dyDescent="0.3">
      <c r="A140" s="1">
        <v>112</v>
      </c>
      <c r="B140" s="86" t="s">
        <v>181</v>
      </c>
      <c r="C140" s="90">
        <v>3182700</v>
      </c>
      <c r="D140" s="3"/>
      <c r="E140" s="3"/>
      <c r="F140" s="3"/>
      <c r="G140" s="38">
        <v>30</v>
      </c>
      <c r="H140" s="90">
        <v>2275631</v>
      </c>
      <c r="I140" s="61">
        <f t="shared" ref="I140:I141" si="168">IF(H140&lt;2000000,117172,0)</f>
        <v>0</v>
      </c>
      <c r="J140" s="39">
        <f t="shared" ref="J140:J141" si="169">+(I140/30)*G140</f>
        <v>0</v>
      </c>
      <c r="K140" s="39">
        <f t="shared" ref="K140:K141" si="170">+(H140/30)*G140</f>
        <v>2275631</v>
      </c>
      <c r="L140" s="39">
        <f t="shared" ref="L140:L141" si="171">+K140+J140</f>
        <v>2275631</v>
      </c>
      <c r="M140" s="61">
        <f t="shared" ref="M140:M141" si="172">+K140*4%</f>
        <v>91025.24</v>
      </c>
      <c r="N140" s="61">
        <f t="shared" ref="N140:N141" si="173">+K140*4%</f>
        <v>91025.24</v>
      </c>
      <c r="O140" s="61"/>
      <c r="P140" s="61" t="b">
        <f>IF(AND(H140&gt;=($C$246*4),H140&lt;($C$246*16)),H140*$AI$234,IF(AND(H140&gt;=($C$246*16),H140&lt;=($C$246*17)),H140*$AI$235,IF(AND(H140&gt;($C$246*17),H140&lt;=
($C$246*18)),H140*$AI$236,IF(AND(H140&gt;($C$246*18),H140&gt;=($C$246*19)),H140*$AI$237,IF(AND(H140&gt;($C$246*19),H140&lt;=($C$246*20)),H140*$AI$238,IF((H140&gt;($C$246*20)),H140*$AI$239))))))</f>
        <v>0</v>
      </c>
      <c r="Q140" s="39">
        <f t="shared" ref="Q140:Q141" si="174">+M140+N140+O140+P140</f>
        <v>182050.48</v>
      </c>
      <c r="R140" s="39">
        <f t="shared" ref="R140:R141" si="175">+L140-Q140</f>
        <v>2093580.52</v>
      </c>
      <c r="S140" s="61">
        <f>+IF(L140&gt;($C$246*10),L140*8.5%,0)</f>
        <v>0</v>
      </c>
      <c r="T140" s="61">
        <f t="shared" ref="T140:T141" si="176">+K140*12%</f>
        <v>273075.71999999997</v>
      </c>
      <c r="U140" s="61">
        <f>+K140*$C$253</f>
        <v>23757.587639999998</v>
      </c>
      <c r="V140" s="61">
        <f t="shared" ref="V140:V141" si="177">+K140*4.17%</f>
        <v>94893.812699999995</v>
      </c>
      <c r="W140" s="65">
        <f>+IF(H140&lt;$C$249,0,H140*3%)</f>
        <v>0</v>
      </c>
      <c r="X140" s="65">
        <f>+IF(K140&lt;$C$249,0,K140*2%)</f>
        <v>0</v>
      </c>
      <c r="Y140" s="39">
        <f t="shared" ref="Y140:Y141" si="178">+S140+T140+U140+V140+W140+X140</f>
        <v>391727.12033999996</v>
      </c>
      <c r="Z140" s="61">
        <f t="shared" ref="Z140:Z141" si="179">+(L140)*8.33%</f>
        <v>189560.06229999999</v>
      </c>
      <c r="AA140" s="61">
        <f t="shared" ref="AA140:AA141" si="180">+K140*4.17%</f>
        <v>94893.812699999995</v>
      </c>
      <c r="AB140" s="61">
        <f t="shared" ref="AB140:AB141" si="181">+(L140)*8.333%</f>
        <v>189628.33123000001</v>
      </c>
      <c r="AC140" s="61">
        <f t="shared" ref="AC140:AC141" si="182">+(L140)*1%</f>
        <v>22756.31</v>
      </c>
      <c r="AD140" s="39">
        <f t="shared" ref="AD140:AD141" si="183">+Z140+AA140+AB140+AC140</f>
        <v>496838.51623000001</v>
      </c>
      <c r="AE140" s="39">
        <f t="shared" ref="AE140:AE141" si="184">+((K140+J140)+AD140+Y140)</f>
        <v>3164196.6365700001</v>
      </c>
      <c r="AF140" s="39">
        <f>+(4738000*(1+3%))</f>
        <v>4880140</v>
      </c>
      <c r="AG140" s="39">
        <f t="shared" ref="AG140:AG141" si="185">((+AF140*40%)*30%)-AF140</f>
        <v>-4294523.2</v>
      </c>
      <c r="AH140" s="18">
        <v>6</v>
      </c>
      <c r="AI140" s="19">
        <f t="shared" ref="AI140:AI141" si="186">+AE140*AH140</f>
        <v>18985179.819420002</v>
      </c>
      <c r="AJ140" s="76">
        <f t="shared" ref="AJ140:AJ141" si="187">+L140*AH140</f>
        <v>13653786</v>
      </c>
      <c r="AK140" s="76">
        <f t="shared" ref="AK140:AK141" si="188">+Y140*AH140</f>
        <v>2350362.7220399999</v>
      </c>
      <c r="AL140" s="76">
        <f t="shared" ref="AL140:AL141" si="189">+AD140*AH140</f>
        <v>2981031.0973800002</v>
      </c>
      <c r="AM140" s="76">
        <f t="shared" ref="AM140:AM141" si="190">+AE140*8%</f>
        <v>253135.73092560002</v>
      </c>
      <c r="AN140" s="76">
        <f t="shared" ref="AN140:AN141" si="191">+AI140*8%</f>
        <v>1518814.3855536003</v>
      </c>
      <c r="AO140" s="76">
        <f t="shared" ref="AO140:AO141" si="192">+AI140+AN140</f>
        <v>20503994.204973601</v>
      </c>
      <c r="AP140" s="76">
        <f>+AO140*$AP$1</f>
        <v>2050399.4204973602</v>
      </c>
      <c r="AQ140" s="76">
        <f t="shared" ref="AQ140:AQ141" si="193">+AP140*19%</f>
        <v>389575.88989449845</v>
      </c>
      <c r="AR140" s="76">
        <f t="shared" ref="AR140:AR141" si="194">+AO140+AQ140</f>
        <v>20893570.094868097</v>
      </c>
    </row>
    <row r="141" spans="1:44" ht="15.75" thickBot="1" x14ac:dyDescent="0.3">
      <c r="A141" s="1">
        <v>113</v>
      </c>
      <c r="B141" s="86" t="s">
        <v>183</v>
      </c>
      <c r="C141" s="90">
        <v>2121800</v>
      </c>
      <c r="D141" s="3"/>
      <c r="E141" s="3"/>
      <c r="F141" s="3"/>
      <c r="G141" s="38">
        <v>30</v>
      </c>
      <c r="H141" s="90">
        <v>1517087</v>
      </c>
      <c r="I141" s="61">
        <f t="shared" si="168"/>
        <v>117172</v>
      </c>
      <c r="J141" s="39">
        <f t="shared" si="169"/>
        <v>117172</v>
      </c>
      <c r="K141" s="39">
        <f t="shared" si="170"/>
        <v>1517087</v>
      </c>
      <c r="L141" s="39">
        <f t="shared" si="171"/>
        <v>1634259</v>
      </c>
      <c r="M141" s="61">
        <f t="shared" si="172"/>
        <v>60683.48</v>
      </c>
      <c r="N141" s="61">
        <f t="shared" si="173"/>
        <v>60683.48</v>
      </c>
      <c r="O141" s="61"/>
      <c r="P141" s="61" t="b">
        <f>IF(AND(H141&gt;=($C$246*4),H141&lt;($C$246*16)),H141*$AI$234,IF(AND(H141&gt;=($C$246*16),H141&lt;=($C$246*17)),H141*$AI$235,IF(AND(H141&gt;($C$246*17),H141&lt;=
($C$246*18)),H141*$AI$236,IF(AND(H141&gt;($C$246*18),H141&gt;=($C$246*19)),H141*$AI$237,IF(AND(H141&gt;($C$246*19),H141&lt;=($C$246*20)),H141*$AI$238,IF((H141&gt;($C$246*20)),H141*$AI$239))))))</f>
        <v>0</v>
      </c>
      <c r="Q141" s="39">
        <f t="shared" si="174"/>
        <v>121366.96</v>
      </c>
      <c r="R141" s="39">
        <f t="shared" si="175"/>
        <v>1512892.04</v>
      </c>
      <c r="S141" s="61">
        <f>+IF(L141&gt;($C$246*10),L141*8.5%,0)</f>
        <v>0</v>
      </c>
      <c r="T141" s="61">
        <f t="shared" si="176"/>
        <v>182050.44</v>
      </c>
      <c r="U141" s="61">
        <f>+K141*$C$253</f>
        <v>15838.388279999999</v>
      </c>
      <c r="V141" s="61">
        <f t="shared" si="177"/>
        <v>63262.527900000001</v>
      </c>
      <c r="W141" s="65">
        <f>+IF(H141&lt;$C$249,0,H141*3%)</f>
        <v>0</v>
      </c>
      <c r="X141" s="65">
        <f>+IF(K141&lt;$C$249,0,K141*2%)</f>
        <v>0</v>
      </c>
      <c r="Y141" s="39">
        <f t="shared" si="178"/>
        <v>261151.35618</v>
      </c>
      <c r="Z141" s="61">
        <f t="shared" si="179"/>
        <v>136133.77470000001</v>
      </c>
      <c r="AA141" s="61">
        <f t="shared" si="180"/>
        <v>63262.527900000001</v>
      </c>
      <c r="AB141" s="61">
        <f t="shared" si="181"/>
        <v>136182.80247</v>
      </c>
      <c r="AC141" s="61">
        <f t="shared" si="182"/>
        <v>16342.59</v>
      </c>
      <c r="AD141" s="39">
        <f t="shared" si="183"/>
        <v>351921.69507000002</v>
      </c>
      <c r="AE141" s="39">
        <f t="shared" si="184"/>
        <v>2247332.05125</v>
      </c>
      <c r="AF141" s="39">
        <f>+(4738000*(1+3%))</f>
        <v>4880140</v>
      </c>
      <c r="AG141" s="39">
        <f t="shared" si="185"/>
        <v>-4294523.2</v>
      </c>
      <c r="AH141" s="18">
        <v>6</v>
      </c>
      <c r="AI141" s="19">
        <f t="shared" si="186"/>
        <v>13483992.307500001</v>
      </c>
      <c r="AJ141" s="76">
        <f t="shared" si="187"/>
        <v>9805554</v>
      </c>
      <c r="AK141" s="76">
        <f t="shared" si="188"/>
        <v>1566908.13708</v>
      </c>
      <c r="AL141" s="76">
        <f t="shared" si="189"/>
        <v>2111530.1704200003</v>
      </c>
      <c r="AM141" s="76">
        <f t="shared" si="190"/>
        <v>179786.56410000002</v>
      </c>
      <c r="AN141" s="76">
        <f t="shared" si="191"/>
        <v>1078719.3846</v>
      </c>
      <c r="AO141" s="76">
        <f t="shared" si="192"/>
        <v>14562711.692100001</v>
      </c>
      <c r="AP141" s="76">
        <f>+AO141*$AP$1</f>
        <v>1456271.1692100002</v>
      </c>
      <c r="AQ141" s="76">
        <f t="shared" si="193"/>
        <v>276691.52214990003</v>
      </c>
      <c r="AR141" s="76">
        <f t="shared" si="194"/>
        <v>14839403.214249901</v>
      </c>
    </row>
    <row r="142" spans="1:44" ht="15.75" thickBot="1" x14ac:dyDescent="0.3">
      <c r="B142" s="85" t="s">
        <v>184</v>
      </c>
      <c r="C142" s="89"/>
      <c r="D142" s="3"/>
      <c r="E142" s="3"/>
      <c r="F142" s="3"/>
      <c r="G142" s="89"/>
      <c r="H142" s="91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95"/>
      <c r="AI142" s="89"/>
      <c r="AJ142" s="76"/>
      <c r="AK142" s="76"/>
      <c r="AL142" s="76"/>
      <c r="AM142" s="76"/>
      <c r="AN142" s="76"/>
      <c r="AO142" s="76"/>
      <c r="AP142" s="76"/>
      <c r="AQ142" s="76"/>
      <c r="AR142" s="76"/>
    </row>
    <row r="143" spans="1:44" ht="15.75" thickBot="1" x14ac:dyDescent="0.3">
      <c r="A143" s="1">
        <v>114</v>
      </c>
      <c r="B143" s="86" t="s">
        <v>185</v>
      </c>
      <c r="C143" s="90">
        <v>3182700</v>
      </c>
      <c r="D143" s="3"/>
      <c r="E143" s="3"/>
      <c r="F143" s="3"/>
      <c r="G143" s="38">
        <v>30</v>
      </c>
      <c r="H143" s="90">
        <v>2275631</v>
      </c>
      <c r="I143" s="61">
        <f t="shared" ref="I143" si="195">IF(H143&lt;2000000,117172,0)</f>
        <v>0</v>
      </c>
      <c r="J143" s="39">
        <f t="shared" ref="J143" si="196">+(I143/30)*G143</f>
        <v>0</v>
      </c>
      <c r="K143" s="39">
        <f t="shared" ref="K143" si="197">+(H143/30)*G143</f>
        <v>2275631</v>
      </c>
      <c r="L143" s="39">
        <f t="shared" ref="L143" si="198">+K143+J143</f>
        <v>2275631</v>
      </c>
      <c r="M143" s="61">
        <f t="shared" ref="M143" si="199">+K143*4%</f>
        <v>91025.24</v>
      </c>
      <c r="N143" s="61">
        <f t="shared" ref="N143" si="200">+K143*4%</f>
        <v>91025.24</v>
      </c>
      <c r="O143" s="61"/>
      <c r="P143" s="61" t="b">
        <f>IF(AND(H143&gt;=($C$246*4),H143&lt;($C$246*16)),H143*$AI$234,IF(AND(H143&gt;=($C$246*16),H143&lt;=($C$246*17)),H143*$AI$235,IF(AND(H143&gt;($C$246*17),H143&lt;=
($C$246*18)),H143*$AI$236,IF(AND(H143&gt;($C$246*18),H143&gt;=($C$246*19)),H143*$AI$237,IF(AND(H143&gt;($C$246*19),H143&lt;=($C$246*20)),H143*$AI$238,IF((H143&gt;($C$246*20)),H143*$AI$239))))))</f>
        <v>0</v>
      </c>
      <c r="Q143" s="39">
        <f t="shared" ref="Q143" si="201">+M143+N143+O143+P143</f>
        <v>182050.48</v>
      </c>
      <c r="R143" s="39">
        <f t="shared" ref="R143" si="202">+L143-Q143</f>
        <v>2093580.52</v>
      </c>
      <c r="S143" s="61">
        <f>+IF(L143&gt;($C$246*10),L143*8.5%,0)</f>
        <v>0</v>
      </c>
      <c r="T143" s="61">
        <f t="shared" ref="T143" si="203">+K143*12%</f>
        <v>273075.71999999997</v>
      </c>
      <c r="U143" s="61">
        <f>+K143*$C$253</f>
        <v>23757.587639999998</v>
      </c>
      <c r="V143" s="61">
        <f t="shared" ref="V143" si="204">+K143*4.17%</f>
        <v>94893.812699999995</v>
      </c>
      <c r="W143" s="65">
        <f>+IF(H143&lt;$C$249,0,H143*3%)</f>
        <v>0</v>
      </c>
      <c r="X143" s="65">
        <f>+IF(K143&lt;$C$249,0,K143*2%)</f>
        <v>0</v>
      </c>
      <c r="Y143" s="39">
        <f t="shared" ref="Y143" si="205">+S143+T143+U143+V143+W143+X143</f>
        <v>391727.12033999996</v>
      </c>
      <c r="Z143" s="61">
        <f t="shared" ref="Z143" si="206">+(L143)*8.33%</f>
        <v>189560.06229999999</v>
      </c>
      <c r="AA143" s="61">
        <f t="shared" ref="AA143" si="207">+K143*4.17%</f>
        <v>94893.812699999995</v>
      </c>
      <c r="AB143" s="61">
        <f t="shared" ref="AB143" si="208">+(L143)*8.333%</f>
        <v>189628.33123000001</v>
      </c>
      <c r="AC143" s="61">
        <f t="shared" ref="AC143" si="209">+(L143)*1%</f>
        <v>22756.31</v>
      </c>
      <c r="AD143" s="39">
        <f t="shared" ref="AD143" si="210">+Z143+AA143+AB143+AC143</f>
        <v>496838.51623000001</v>
      </c>
      <c r="AE143" s="39">
        <f t="shared" ref="AE143" si="211">+((K143+J143)+AD143+Y143)</f>
        <v>3164196.6365700001</v>
      </c>
      <c r="AF143" s="39">
        <f>+(4738000*(1+3%))</f>
        <v>4880140</v>
      </c>
      <c r="AG143" s="39">
        <f t="shared" ref="AG143" si="212">((+AF143*40%)*30%)-AF143</f>
        <v>-4294523.2</v>
      </c>
      <c r="AH143" s="18">
        <v>6</v>
      </c>
      <c r="AI143" s="19">
        <f t="shared" ref="AI143" si="213">+AE143*AH143</f>
        <v>18985179.819420002</v>
      </c>
      <c r="AJ143" s="76">
        <f t="shared" ref="AJ143" si="214">+L143*AH143</f>
        <v>13653786</v>
      </c>
      <c r="AK143" s="76">
        <f t="shared" ref="AK143" si="215">+Y143*AH143</f>
        <v>2350362.7220399999</v>
      </c>
      <c r="AL143" s="76">
        <f t="shared" ref="AL143" si="216">+AD143*AH143</f>
        <v>2981031.0973800002</v>
      </c>
      <c r="AM143" s="76">
        <f t="shared" ref="AM143" si="217">+AE143*8%</f>
        <v>253135.73092560002</v>
      </c>
      <c r="AN143" s="76">
        <f t="shared" ref="AN143" si="218">+AI143*8%</f>
        <v>1518814.3855536003</v>
      </c>
      <c r="AO143" s="76">
        <f t="shared" ref="AO143" si="219">+AI143+AN143</f>
        <v>20503994.204973601</v>
      </c>
      <c r="AP143" s="76">
        <f>+AO143*$AP$1</f>
        <v>2050399.4204973602</v>
      </c>
      <c r="AQ143" s="76">
        <f t="shared" ref="AQ143" si="220">+AP143*19%</f>
        <v>389575.88989449845</v>
      </c>
      <c r="AR143" s="76">
        <f t="shared" ref="AR143" si="221">+AO143+AQ143</f>
        <v>20893570.094868097</v>
      </c>
    </row>
    <row r="144" spans="1:44" ht="15.75" thickBot="1" x14ac:dyDescent="0.3">
      <c r="B144" s="85" t="s">
        <v>32</v>
      </c>
      <c r="C144" s="89"/>
      <c r="D144" s="3"/>
      <c r="E144" s="3"/>
      <c r="F144" s="3"/>
      <c r="G144" s="89"/>
      <c r="H144" s="91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95"/>
      <c r="AI144" s="89"/>
      <c r="AJ144" s="76"/>
      <c r="AK144" s="76"/>
      <c r="AL144" s="76"/>
      <c r="AM144" s="76"/>
      <c r="AN144" s="76"/>
      <c r="AO144" s="76"/>
      <c r="AP144" s="76"/>
      <c r="AQ144" s="76"/>
      <c r="AR144" s="76"/>
    </row>
    <row r="145" spans="1:44" ht="15.75" thickBot="1" x14ac:dyDescent="0.3">
      <c r="A145" s="1">
        <v>115</v>
      </c>
      <c r="B145" s="87" t="s">
        <v>186</v>
      </c>
      <c r="C145" s="92">
        <v>2504960</v>
      </c>
      <c r="D145" s="3"/>
      <c r="E145" s="3"/>
      <c r="F145" s="3"/>
      <c r="G145" s="38">
        <v>30</v>
      </c>
      <c r="H145" s="92">
        <v>1791046</v>
      </c>
      <c r="I145" s="61">
        <f t="shared" ref="I145:I146" si="222">IF(H145&lt;2000000,117172,0)</f>
        <v>117172</v>
      </c>
      <c r="J145" s="39">
        <f t="shared" ref="J145:J146" si="223">+(I145/30)*G145</f>
        <v>117172</v>
      </c>
      <c r="K145" s="39">
        <f t="shared" ref="K145:K146" si="224">+(H145/30)*G145</f>
        <v>1791046</v>
      </c>
      <c r="L145" s="39">
        <f t="shared" ref="L145:L146" si="225">+K145+J145</f>
        <v>1908218</v>
      </c>
      <c r="M145" s="61">
        <f t="shared" ref="M145:M146" si="226">+K145*4%</f>
        <v>71641.84</v>
      </c>
      <c r="N145" s="61">
        <f t="shared" ref="N145:N146" si="227">+K145*4%</f>
        <v>71641.84</v>
      </c>
      <c r="O145" s="61"/>
      <c r="P145" s="61" t="b">
        <f>IF(AND(H145&gt;=($C$246*4),H145&lt;($C$246*16)),H145*$AI$234,IF(AND(H145&gt;=($C$246*16),H145&lt;=($C$246*17)),H145*$AI$235,IF(AND(H145&gt;($C$246*17),H145&lt;=
($C$246*18)),H145*$AI$236,IF(AND(H145&gt;($C$246*18),H145&gt;=($C$246*19)),H145*$AI$237,IF(AND(H145&gt;($C$246*19),H145&lt;=($C$246*20)),H145*$AI$238,IF((H145&gt;($C$246*20)),H145*$AI$239))))))</f>
        <v>0</v>
      </c>
      <c r="Q145" s="39">
        <f t="shared" ref="Q145:Q146" si="228">+M145+N145+O145+P145</f>
        <v>143283.68</v>
      </c>
      <c r="R145" s="39">
        <f t="shared" ref="R145:R146" si="229">+L145-Q145</f>
        <v>1764934.32</v>
      </c>
      <c r="S145" s="61">
        <f>+IF(L145&gt;($C$246*10),L145*8.5%,0)</f>
        <v>0</v>
      </c>
      <c r="T145" s="61">
        <f t="shared" ref="T145:T146" si="230">+K145*12%</f>
        <v>214925.52</v>
      </c>
      <c r="U145" s="61">
        <f>+K145*$C$253</f>
        <v>18698.520239999998</v>
      </c>
      <c r="V145" s="61">
        <f t="shared" ref="V145:V146" si="231">+K145*4.17%</f>
        <v>74686.618199999997</v>
      </c>
      <c r="W145" s="65">
        <f>+IF(H145&lt;$C$249,0,H145*3%)</f>
        <v>0</v>
      </c>
      <c r="X145" s="65">
        <f>+IF(K145&lt;$C$249,0,K145*2%)</f>
        <v>0</v>
      </c>
      <c r="Y145" s="39">
        <f t="shared" ref="Y145:Y146" si="232">+S145+T145+U145+V145+W145+X145</f>
        <v>308310.65844000003</v>
      </c>
      <c r="Z145" s="61">
        <f t="shared" ref="Z145:Z146" si="233">+(L145)*8.33%</f>
        <v>158954.5594</v>
      </c>
      <c r="AA145" s="61">
        <f t="shared" ref="AA145:AA146" si="234">+K145*4.17%</f>
        <v>74686.618199999997</v>
      </c>
      <c r="AB145" s="61">
        <f t="shared" ref="AB145:AB146" si="235">+(L145)*8.333%</f>
        <v>159011.80593999999</v>
      </c>
      <c r="AC145" s="61">
        <f t="shared" ref="AC145:AC146" si="236">+(L145)*1%</f>
        <v>19082.18</v>
      </c>
      <c r="AD145" s="39">
        <f t="shared" ref="AD145:AD146" si="237">+Z145+AA145+AB145+AC145</f>
        <v>411735.16353999998</v>
      </c>
      <c r="AE145" s="39">
        <f t="shared" ref="AE145:AE146" si="238">+((K145+J145)+AD145+Y145)</f>
        <v>2628263.82198</v>
      </c>
      <c r="AF145" s="39">
        <f>+(4738000*(1+3%))</f>
        <v>4880140</v>
      </c>
      <c r="AG145" s="39">
        <f t="shared" ref="AG145:AG146" si="239">((+AF145*40%)*30%)-AF145</f>
        <v>-4294523.2</v>
      </c>
      <c r="AH145" s="18">
        <v>6</v>
      </c>
      <c r="AI145" s="19">
        <f t="shared" ref="AI145:AI146" si="240">+AE145*AH145</f>
        <v>15769582.931880001</v>
      </c>
      <c r="AJ145" s="76">
        <f t="shared" ref="AJ145:AJ146" si="241">+L145*AH145</f>
        <v>11449308</v>
      </c>
      <c r="AK145" s="76">
        <f t="shared" ref="AK145:AK146" si="242">+Y145*AH145</f>
        <v>1849863.9506400002</v>
      </c>
      <c r="AL145" s="76">
        <f t="shared" ref="AL145:AL146" si="243">+AD145*AH145</f>
        <v>2470410.9812399996</v>
      </c>
      <c r="AM145" s="76">
        <f t="shared" ref="AM145:AM146" si="244">+AE145*8%</f>
        <v>210261.10575839999</v>
      </c>
      <c r="AN145" s="76">
        <f t="shared" ref="AN145:AN146" si="245">+AI145*8%</f>
        <v>1261566.6345504001</v>
      </c>
      <c r="AO145" s="76">
        <f t="shared" ref="AO145:AO146" si="246">+AI145+AN145</f>
        <v>17031149.566430401</v>
      </c>
      <c r="AP145" s="76">
        <f>+AO145*$AP$1</f>
        <v>1703114.9566430403</v>
      </c>
      <c r="AQ145" s="76">
        <f t="shared" ref="AQ145:AQ146" si="247">+AP145*19%</f>
        <v>323591.84176217765</v>
      </c>
      <c r="AR145" s="76">
        <f t="shared" ref="AR145:AR146" si="248">+AO145+AQ145</f>
        <v>17354741.408192579</v>
      </c>
    </row>
    <row r="146" spans="1:44" ht="15.75" thickBot="1" x14ac:dyDescent="0.3">
      <c r="A146" s="1">
        <v>116</v>
      </c>
      <c r="B146" s="87" t="s">
        <v>187</v>
      </c>
      <c r="C146" s="92">
        <v>1970766</v>
      </c>
      <c r="D146" s="3"/>
      <c r="E146" s="3"/>
      <c r="F146" s="3"/>
      <c r="G146" s="38">
        <v>30</v>
      </c>
      <c r="H146" s="92">
        <v>1409098</v>
      </c>
      <c r="I146" s="61">
        <f t="shared" si="222"/>
        <v>117172</v>
      </c>
      <c r="J146" s="39">
        <f t="shared" si="223"/>
        <v>117172</v>
      </c>
      <c r="K146" s="39">
        <f t="shared" si="224"/>
        <v>1409098</v>
      </c>
      <c r="L146" s="39">
        <f t="shared" si="225"/>
        <v>1526270</v>
      </c>
      <c r="M146" s="61">
        <f t="shared" si="226"/>
        <v>56363.92</v>
      </c>
      <c r="N146" s="61">
        <f t="shared" si="227"/>
        <v>56363.92</v>
      </c>
      <c r="O146" s="61"/>
      <c r="P146" s="61" t="b">
        <f>IF(AND(H146&gt;=($C$246*4),H146&lt;($C$246*16)),H146*$AI$234,IF(AND(H146&gt;=($C$246*16),H146&lt;=($C$246*17)),H146*$AI$235,IF(AND(H146&gt;($C$246*17),H146&lt;=
($C$246*18)),H146*$AI$236,IF(AND(H146&gt;($C$246*18),H146&gt;=($C$246*19)),H146*$AI$237,IF(AND(H146&gt;($C$246*19),H146&lt;=($C$246*20)),H146*$AI$238,IF((H146&gt;($C$246*20)),H146*$AI$239))))))</f>
        <v>0</v>
      </c>
      <c r="Q146" s="39">
        <f t="shared" si="228"/>
        <v>112727.84</v>
      </c>
      <c r="R146" s="39">
        <f t="shared" si="229"/>
        <v>1413542.16</v>
      </c>
      <c r="S146" s="61">
        <f>+IF(L146&gt;($C$246*10),L146*8.5%,0)</f>
        <v>0</v>
      </c>
      <c r="T146" s="61">
        <f t="shared" si="230"/>
        <v>169091.75999999998</v>
      </c>
      <c r="U146" s="61">
        <f>+K146*$C$253</f>
        <v>14710.983119999999</v>
      </c>
      <c r="V146" s="61">
        <f t="shared" si="231"/>
        <v>58759.386599999998</v>
      </c>
      <c r="W146" s="65">
        <f>+IF(H146&lt;$C$249,0,H146*3%)</f>
        <v>0</v>
      </c>
      <c r="X146" s="65">
        <f>+IF(K146&lt;$C$249,0,K146*2%)</f>
        <v>0</v>
      </c>
      <c r="Y146" s="39">
        <f t="shared" si="232"/>
        <v>242562.12971999997</v>
      </c>
      <c r="Z146" s="61">
        <f t="shared" si="233"/>
        <v>127138.291</v>
      </c>
      <c r="AA146" s="61">
        <f t="shared" si="234"/>
        <v>58759.386599999998</v>
      </c>
      <c r="AB146" s="61">
        <f t="shared" si="235"/>
        <v>127184.0791</v>
      </c>
      <c r="AC146" s="61">
        <f t="shared" si="236"/>
        <v>15262.7</v>
      </c>
      <c r="AD146" s="39">
        <f t="shared" si="237"/>
        <v>328344.45670000004</v>
      </c>
      <c r="AE146" s="39">
        <f t="shared" si="238"/>
        <v>2097176.5864200001</v>
      </c>
      <c r="AF146" s="39">
        <f>+(4738000*(1+3%))</f>
        <v>4880140</v>
      </c>
      <c r="AG146" s="39">
        <f t="shared" si="239"/>
        <v>-4294523.2</v>
      </c>
      <c r="AH146" s="18">
        <v>6</v>
      </c>
      <c r="AI146" s="19">
        <f t="shared" si="240"/>
        <v>12583059.518520001</v>
      </c>
      <c r="AJ146" s="76">
        <f t="shared" si="241"/>
        <v>9157620</v>
      </c>
      <c r="AK146" s="76">
        <f t="shared" si="242"/>
        <v>1455372.7783199998</v>
      </c>
      <c r="AL146" s="76">
        <f t="shared" si="243"/>
        <v>1970066.7402000003</v>
      </c>
      <c r="AM146" s="76">
        <f t="shared" si="244"/>
        <v>167774.12691360002</v>
      </c>
      <c r="AN146" s="76">
        <f t="shared" si="245"/>
        <v>1006644.7614816001</v>
      </c>
      <c r="AO146" s="76">
        <f t="shared" si="246"/>
        <v>13589704.280001601</v>
      </c>
      <c r="AP146" s="76">
        <f>+AO146*$AP$1</f>
        <v>1358970.4280001603</v>
      </c>
      <c r="AQ146" s="76">
        <f t="shared" si="247"/>
        <v>258204.38132003046</v>
      </c>
      <c r="AR146" s="76">
        <f t="shared" si="248"/>
        <v>13847908.661321633</v>
      </c>
    </row>
    <row r="147" spans="1:44" ht="15.75" thickBot="1" x14ac:dyDescent="0.3">
      <c r="B147" s="88" t="s">
        <v>49</v>
      </c>
      <c r="C147" s="93"/>
      <c r="D147" s="3"/>
      <c r="E147" s="3"/>
      <c r="F147" s="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6"/>
      <c r="AI147" s="93"/>
      <c r="AJ147" s="76"/>
      <c r="AK147" s="76"/>
      <c r="AL147" s="76"/>
      <c r="AM147" s="76"/>
      <c r="AN147" s="76"/>
      <c r="AO147" s="76"/>
      <c r="AP147" s="76"/>
      <c r="AQ147" s="76"/>
      <c r="AR147" s="76"/>
    </row>
    <row r="148" spans="1:44" ht="15.75" thickBot="1" x14ac:dyDescent="0.3">
      <c r="B148" s="85" t="s">
        <v>188</v>
      </c>
      <c r="C148" s="89"/>
      <c r="D148" s="3"/>
      <c r="E148" s="3"/>
      <c r="F148" s="3"/>
      <c r="G148" s="89"/>
      <c r="H148" s="91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95"/>
      <c r="AI148" s="89"/>
      <c r="AJ148" s="76"/>
      <c r="AK148" s="76"/>
      <c r="AL148" s="76"/>
      <c r="AM148" s="76"/>
      <c r="AN148" s="76"/>
      <c r="AO148" s="76"/>
      <c r="AP148" s="76"/>
      <c r="AQ148" s="76"/>
      <c r="AR148" s="76"/>
    </row>
    <row r="149" spans="1:44" ht="15.75" thickBot="1" x14ac:dyDescent="0.3">
      <c r="A149" s="1">
        <v>117</v>
      </c>
      <c r="B149" s="87" t="s">
        <v>189</v>
      </c>
      <c r="C149" s="92">
        <v>14708400</v>
      </c>
      <c r="D149" s="3"/>
      <c r="E149" s="3"/>
      <c r="F149" s="3"/>
      <c r="G149" s="38">
        <v>30</v>
      </c>
      <c r="H149" s="92">
        <v>10516506</v>
      </c>
      <c r="I149" s="61">
        <f t="shared" ref="I149:I159" si="249">IF(H149&lt;2000000,117172,0)</f>
        <v>0</v>
      </c>
      <c r="J149" s="39">
        <f t="shared" ref="J149:J159" si="250">+(I149/30)*G149</f>
        <v>0</v>
      </c>
      <c r="K149" s="39">
        <f t="shared" ref="K149:K159" si="251">+(H149/30)*G149</f>
        <v>10516506</v>
      </c>
      <c r="L149" s="39">
        <f t="shared" ref="L149:L159" si="252">+K149+J149</f>
        <v>10516506</v>
      </c>
      <c r="M149" s="61">
        <f t="shared" ref="M149:M159" si="253">+K149*4%</f>
        <v>420660.24</v>
      </c>
      <c r="N149" s="61">
        <f t="shared" ref="N149:N159" si="254">+K149*4%</f>
        <v>420660.24</v>
      </c>
      <c r="O149" s="61"/>
      <c r="P149" s="61">
        <f>IF(AND(H149&gt;=($C$246*4),H149&lt;($C$246*16)),H149*$AI$234,IF(AND(H149&gt;=($C$246*16),H149&lt;=($C$246*17)),H149*$AI$235,IF(AND(H149&gt;($C$246*17),H149&lt;=
($C$246*18)),H149*$AI$236,IF(AND(H149&gt;($C$246*18),H149&gt;=($C$246*19)),H149*$AI$237,IF(AND(H149&gt;($C$246*19),H149&lt;=($C$246*20)),H149*$AI$238,IF((H149&gt;($C$246*20)),H149*$AI$239))))))</f>
        <v>105165.06</v>
      </c>
      <c r="Q149" s="39">
        <f t="shared" ref="Q149:Q159" si="255">+M149+N149+O149+P149</f>
        <v>946485.54</v>
      </c>
      <c r="R149" s="39">
        <f t="shared" ref="R149:R159" si="256">+L149-Q149</f>
        <v>9570020.4600000009</v>
      </c>
      <c r="S149" s="61">
        <f>+IF(L149&gt;($C$246*10),L149*8.5%,0)</f>
        <v>893903.01</v>
      </c>
      <c r="T149" s="61">
        <f t="shared" ref="T149:T159" si="257">+K149*12%</f>
        <v>1261980.72</v>
      </c>
      <c r="U149" s="61">
        <f>+K149*$C$253</f>
        <v>109792.32264</v>
      </c>
      <c r="V149" s="61">
        <f t="shared" ref="V149:V159" si="258">+K149*4.17%</f>
        <v>438538.3002</v>
      </c>
      <c r="W149" s="65">
        <f>+IF(H149&lt;$C$249,0,H149*3%)</f>
        <v>315495.18</v>
      </c>
      <c r="X149" s="65">
        <f>+IF(K149&lt;$C$249,0,K149*2%)</f>
        <v>210330.12</v>
      </c>
      <c r="Y149" s="39">
        <f t="shared" ref="Y149:Y159" si="259">+S149+T149+U149+V149+W149+X149</f>
        <v>3230039.6528400001</v>
      </c>
      <c r="Z149" s="61">
        <f t="shared" ref="Z149:Z159" si="260">+(L149)*8.33%</f>
        <v>876024.94979999994</v>
      </c>
      <c r="AA149" s="61">
        <f t="shared" ref="AA149:AA159" si="261">+K149*4.17%</f>
        <v>438538.3002</v>
      </c>
      <c r="AB149" s="61">
        <f t="shared" ref="AB149:AB159" si="262">+(L149)*8.333%</f>
        <v>876340.44498000003</v>
      </c>
      <c r="AC149" s="61">
        <f t="shared" ref="AC149:AC159" si="263">+(L149)*1%</f>
        <v>105165.06</v>
      </c>
      <c r="AD149" s="39">
        <f t="shared" ref="AD149:AD159" si="264">+Z149+AA149+AB149+AC149</f>
        <v>2296068.7549800002</v>
      </c>
      <c r="AE149" s="39">
        <f t="shared" ref="AE149:AE159" si="265">+((K149+J149)+AD149+Y149)</f>
        <v>16042614.407819999</v>
      </c>
      <c r="AF149" s="39">
        <f>+(4738000*(1+3%))</f>
        <v>4880140</v>
      </c>
      <c r="AG149" s="39">
        <f t="shared" ref="AG149:AG159" si="266">((+AF149*40%)*30%)-AF149</f>
        <v>-4294523.2</v>
      </c>
      <c r="AH149" s="18">
        <v>4</v>
      </c>
      <c r="AI149" s="19">
        <f t="shared" ref="AI149:AI159" si="267">+AE149*AH149</f>
        <v>64170457.631279998</v>
      </c>
      <c r="AJ149" s="76">
        <f t="shared" ref="AJ149:AJ159" si="268">+L149*AH149</f>
        <v>42066024</v>
      </c>
      <c r="AK149" s="76">
        <f t="shared" ref="AK149:AK159" si="269">+Y149*AH149</f>
        <v>12920158.61136</v>
      </c>
      <c r="AL149" s="76">
        <f t="shared" ref="AL149:AL159" si="270">+AD149*AH149</f>
        <v>9184275.0199200008</v>
      </c>
      <c r="AM149" s="76">
        <f t="shared" ref="AM149:AM159" si="271">+AE149*8%</f>
        <v>1283409.1526255999</v>
      </c>
      <c r="AN149" s="76">
        <f t="shared" ref="AN149:AN159" si="272">+AI149*8%</f>
        <v>5133636.6105023995</v>
      </c>
      <c r="AO149" s="76">
        <f t="shared" ref="AO149:AO159" si="273">+AI149+AN149</f>
        <v>69304094.241782397</v>
      </c>
      <c r="AP149" s="76">
        <f>+AO149*$AP$1</f>
        <v>6930409.4241782399</v>
      </c>
      <c r="AQ149" s="76">
        <f t="shared" ref="AQ149:AQ159" si="274">+AP149*19%</f>
        <v>1316777.7905938656</v>
      </c>
      <c r="AR149" s="76">
        <f t="shared" ref="AR149:AR159" si="275">+AO149+AQ149</f>
        <v>70620872.03237626</v>
      </c>
    </row>
    <row r="150" spans="1:44" ht="15.75" thickBot="1" x14ac:dyDescent="0.3">
      <c r="A150" s="1">
        <v>118</v>
      </c>
      <c r="B150" s="87" t="s">
        <v>190</v>
      </c>
      <c r="C150" s="92">
        <v>8240000</v>
      </c>
      <c r="D150" s="3"/>
      <c r="E150" s="3"/>
      <c r="F150" s="3"/>
      <c r="G150" s="38">
        <v>30</v>
      </c>
      <c r="H150" s="92">
        <v>5891600</v>
      </c>
      <c r="I150" s="61">
        <f t="shared" si="249"/>
        <v>0</v>
      </c>
      <c r="J150" s="39">
        <f t="shared" si="250"/>
        <v>0</v>
      </c>
      <c r="K150" s="39">
        <f t="shared" si="251"/>
        <v>5891600</v>
      </c>
      <c r="L150" s="39">
        <f t="shared" si="252"/>
        <v>5891600</v>
      </c>
      <c r="M150" s="61">
        <f t="shared" si="253"/>
        <v>235664</v>
      </c>
      <c r="N150" s="61">
        <f t="shared" si="254"/>
        <v>235664</v>
      </c>
      <c r="O150" s="61"/>
      <c r="P150" s="61">
        <f>IF(AND(H150&gt;=($C$246*4),H150&lt;($C$246*16)),H150*$AI$234,IF(AND(H150&gt;=($C$246*16),H150&lt;=($C$246*17)),H150*$AI$235,IF(AND(H150&gt;($C$246*17),H150&lt;=
($C$246*18)),H150*$AI$236,IF(AND(H150&gt;($C$246*18),H150&gt;=($C$246*19)),H150*$AI$237,IF(AND(H150&gt;($C$246*19),H150&lt;=($C$246*20)),H150*$AI$238,IF((H150&gt;($C$246*20)),H150*$AI$239))))))</f>
        <v>58916</v>
      </c>
      <c r="Q150" s="39">
        <f t="shared" si="255"/>
        <v>530244</v>
      </c>
      <c r="R150" s="39">
        <f t="shared" si="256"/>
        <v>5361356</v>
      </c>
      <c r="S150" s="61">
        <f>+IF(L150&gt;($C$246*10),L150*8.5%,0)</f>
        <v>0</v>
      </c>
      <c r="T150" s="61">
        <f t="shared" si="257"/>
        <v>706992</v>
      </c>
      <c r="U150" s="61">
        <f>+K150*$C$253</f>
        <v>61508.303999999996</v>
      </c>
      <c r="V150" s="61">
        <f t="shared" si="258"/>
        <v>245679.72</v>
      </c>
      <c r="W150" s="65">
        <f>+IF(H150&lt;$C$249,0,H150*3%)</f>
        <v>0</v>
      </c>
      <c r="X150" s="65">
        <f>+IF(K150&lt;$C$249,0,K150*2%)</f>
        <v>0</v>
      </c>
      <c r="Y150" s="39">
        <f t="shared" si="259"/>
        <v>1014180.024</v>
      </c>
      <c r="Z150" s="61">
        <f t="shared" si="260"/>
        <v>490770.27999999997</v>
      </c>
      <c r="AA150" s="61">
        <f t="shared" si="261"/>
        <v>245679.72</v>
      </c>
      <c r="AB150" s="61">
        <f t="shared" si="262"/>
        <v>490947.02799999999</v>
      </c>
      <c r="AC150" s="61">
        <f t="shared" si="263"/>
        <v>58916</v>
      </c>
      <c r="AD150" s="39">
        <f t="shared" si="264"/>
        <v>1286313.0279999999</v>
      </c>
      <c r="AE150" s="39">
        <f t="shared" si="265"/>
        <v>8192093.0520000001</v>
      </c>
      <c r="AF150" s="39">
        <f>+(4738000*(1+3%))</f>
        <v>4880140</v>
      </c>
      <c r="AG150" s="39">
        <f t="shared" si="266"/>
        <v>-4294523.2</v>
      </c>
      <c r="AH150" s="18">
        <v>4</v>
      </c>
      <c r="AI150" s="19">
        <f t="shared" si="267"/>
        <v>32768372.208000001</v>
      </c>
      <c r="AJ150" s="76">
        <f t="shared" si="268"/>
        <v>23566400</v>
      </c>
      <c r="AK150" s="76">
        <f t="shared" si="269"/>
        <v>4056720.0959999999</v>
      </c>
      <c r="AL150" s="76">
        <f t="shared" si="270"/>
        <v>5145252.1119999997</v>
      </c>
      <c r="AM150" s="76">
        <f t="shared" si="271"/>
        <v>655367.44416000007</v>
      </c>
      <c r="AN150" s="76">
        <f t="shared" si="272"/>
        <v>2621469.7766400003</v>
      </c>
      <c r="AO150" s="76">
        <f t="shared" si="273"/>
        <v>35389841.984640002</v>
      </c>
      <c r="AP150" s="76">
        <f>+AO150*$AP$1</f>
        <v>3538984.1984640006</v>
      </c>
      <c r="AQ150" s="76">
        <f t="shared" si="274"/>
        <v>672406.99770816008</v>
      </c>
      <c r="AR150" s="76">
        <f t="shared" si="275"/>
        <v>36062248.982348159</v>
      </c>
    </row>
    <row r="151" spans="1:44" ht="15.75" thickBot="1" x14ac:dyDescent="0.3">
      <c r="A151" s="1">
        <v>119</v>
      </c>
      <c r="B151" s="87" t="s">
        <v>191</v>
      </c>
      <c r="C151" s="92">
        <v>8240000</v>
      </c>
      <c r="D151" s="3"/>
      <c r="E151" s="3"/>
      <c r="F151" s="3"/>
      <c r="G151" s="38">
        <v>30</v>
      </c>
      <c r="H151" s="92">
        <v>5891600</v>
      </c>
      <c r="I151" s="61">
        <f t="shared" si="249"/>
        <v>0</v>
      </c>
      <c r="J151" s="39">
        <f t="shared" si="250"/>
        <v>0</v>
      </c>
      <c r="K151" s="39">
        <f t="shared" si="251"/>
        <v>5891600</v>
      </c>
      <c r="L151" s="39">
        <f t="shared" si="252"/>
        <v>5891600</v>
      </c>
      <c r="M151" s="61">
        <f t="shared" si="253"/>
        <v>235664</v>
      </c>
      <c r="N151" s="61">
        <f t="shared" si="254"/>
        <v>235664</v>
      </c>
      <c r="O151" s="61"/>
      <c r="P151" s="61">
        <f>IF(AND(H151&gt;=($C$246*4),H151&lt;($C$246*16)),H151*$AI$234,IF(AND(H151&gt;=($C$246*16),H151&lt;=($C$246*17)),H151*$AI$235,IF(AND(H151&gt;($C$246*17),H151&lt;=
($C$246*18)),H151*$AI$236,IF(AND(H151&gt;($C$246*18),H151&gt;=($C$246*19)),H151*$AI$237,IF(AND(H151&gt;($C$246*19),H151&lt;=($C$246*20)),H151*$AI$238,IF((H151&gt;($C$246*20)),H151*$AI$239))))))</f>
        <v>58916</v>
      </c>
      <c r="Q151" s="39">
        <f t="shared" si="255"/>
        <v>530244</v>
      </c>
      <c r="R151" s="39">
        <f t="shared" si="256"/>
        <v>5361356</v>
      </c>
      <c r="S151" s="61">
        <f>+IF(L151&gt;($C$246*10),L151*8.5%,0)</f>
        <v>0</v>
      </c>
      <c r="T151" s="61">
        <f t="shared" si="257"/>
        <v>706992</v>
      </c>
      <c r="U151" s="61">
        <f>+K151*$C$253</f>
        <v>61508.303999999996</v>
      </c>
      <c r="V151" s="61">
        <f t="shared" si="258"/>
        <v>245679.72</v>
      </c>
      <c r="W151" s="65">
        <f>+IF(H151&lt;$C$249,0,H151*3%)</f>
        <v>0</v>
      </c>
      <c r="X151" s="65">
        <f>+IF(K151&lt;$C$249,0,K151*2%)</f>
        <v>0</v>
      </c>
      <c r="Y151" s="39">
        <f t="shared" si="259"/>
        <v>1014180.024</v>
      </c>
      <c r="Z151" s="61">
        <f t="shared" si="260"/>
        <v>490770.27999999997</v>
      </c>
      <c r="AA151" s="61">
        <f t="shared" si="261"/>
        <v>245679.72</v>
      </c>
      <c r="AB151" s="61">
        <f t="shared" si="262"/>
        <v>490947.02799999999</v>
      </c>
      <c r="AC151" s="61">
        <f t="shared" si="263"/>
        <v>58916</v>
      </c>
      <c r="AD151" s="39">
        <f t="shared" si="264"/>
        <v>1286313.0279999999</v>
      </c>
      <c r="AE151" s="39">
        <f t="shared" si="265"/>
        <v>8192093.0520000001</v>
      </c>
      <c r="AF151" s="39">
        <f>+(4738000*(1+3%))</f>
        <v>4880140</v>
      </c>
      <c r="AG151" s="39">
        <f t="shared" si="266"/>
        <v>-4294523.2</v>
      </c>
      <c r="AH151" s="18">
        <v>4</v>
      </c>
      <c r="AI151" s="19">
        <f t="shared" si="267"/>
        <v>32768372.208000001</v>
      </c>
      <c r="AJ151" s="76">
        <f t="shared" si="268"/>
        <v>23566400</v>
      </c>
      <c r="AK151" s="76">
        <f t="shared" si="269"/>
        <v>4056720.0959999999</v>
      </c>
      <c r="AL151" s="76">
        <f t="shared" si="270"/>
        <v>5145252.1119999997</v>
      </c>
      <c r="AM151" s="76">
        <f t="shared" si="271"/>
        <v>655367.44416000007</v>
      </c>
      <c r="AN151" s="76">
        <f t="shared" si="272"/>
        <v>2621469.7766400003</v>
      </c>
      <c r="AO151" s="76">
        <f t="shared" si="273"/>
        <v>35389841.984640002</v>
      </c>
      <c r="AP151" s="76">
        <f>+AO151*$AP$1</f>
        <v>3538984.1984640006</v>
      </c>
      <c r="AQ151" s="76">
        <f t="shared" si="274"/>
        <v>672406.99770816008</v>
      </c>
      <c r="AR151" s="76">
        <f t="shared" si="275"/>
        <v>36062248.982348159</v>
      </c>
    </row>
    <row r="152" spans="1:44" ht="15.75" thickBot="1" x14ac:dyDescent="0.3">
      <c r="A152" s="1">
        <v>120</v>
      </c>
      <c r="B152" s="87" t="s">
        <v>192</v>
      </c>
      <c r="C152" s="92">
        <v>8240000</v>
      </c>
      <c r="D152" s="3"/>
      <c r="E152" s="3"/>
      <c r="F152" s="3"/>
      <c r="G152" s="38">
        <v>30</v>
      </c>
      <c r="H152" s="92">
        <v>5891600</v>
      </c>
      <c r="I152" s="61">
        <f t="shared" si="249"/>
        <v>0</v>
      </c>
      <c r="J152" s="39">
        <f t="shared" si="250"/>
        <v>0</v>
      </c>
      <c r="K152" s="39">
        <f t="shared" si="251"/>
        <v>5891600</v>
      </c>
      <c r="L152" s="39">
        <f t="shared" si="252"/>
        <v>5891600</v>
      </c>
      <c r="M152" s="61">
        <f t="shared" si="253"/>
        <v>235664</v>
      </c>
      <c r="N152" s="61">
        <f t="shared" si="254"/>
        <v>235664</v>
      </c>
      <c r="O152" s="61"/>
      <c r="P152" s="61">
        <f t="shared" ref="P152:P159" si="276">IF(AND(H152&gt;=($C$246*4),H152&lt;($C$246*16)),H152*$AI$234,IF(AND(H152&gt;=($C$246*16),H152&lt;=($C$246*17)),H152*$AI$235,IF(AND(H152&gt;($C$246*17),H152&lt;=
($C$246*18)),H152*$AI$236,IF(AND(H152&gt;($C$246*18),H152&gt;=($C$246*19)),H152*$AI$237,IF(AND(H152&gt;($C$246*19),H152&lt;=($C$246*20)),H152*$AI$238,IF((H152&gt;($C$246*20)),H152*$AI$239))))))</f>
        <v>58916</v>
      </c>
      <c r="Q152" s="39">
        <f t="shared" si="255"/>
        <v>530244</v>
      </c>
      <c r="R152" s="39">
        <f t="shared" si="256"/>
        <v>5361356</v>
      </c>
      <c r="S152" s="61">
        <f t="shared" ref="S152:S159" si="277">+IF(L152&gt;($C$246*10),L152*8.5%,0)</f>
        <v>0</v>
      </c>
      <c r="T152" s="61">
        <f t="shared" si="257"/>
        <v>706992</v>
      </c>
      <c r="U152" s="61">
        <f t="shared" ref="U152:U159" si="278">+K152*$C$253</f>
        <v>61508.303999999996</v>
      </c>
      <c r="V152" s="61">
        <f t="shared" si="258"/>
        <v>245679.72</v>
      </c>
      <c r="W152" s="65">
        <f t="shared" ref="W152:W159" si="279">+IF(H152&lt;$C$249,0,H152*3%)</f>
        <v>0</v>
      </c>
      <c r="X152" s="65">
        <f t="shared" ref="X152:X159" si="280">+IF(K152&lt;$C$249,0,K152*2%)</f>
        <v>0</v>
      </c>
      <c r="Y152" s="39">
        <f t="shared" si="259"/>
        <v>1014180.024</v>
      </c>
      <c r="Z152" s="61">
        <f t="shared" si="260"/>
        <v>490770.27999999997</v>
      </c>
      <c r="AA152" s="61">
        <f t="shared" si="261"/>
        <v>245679.72</v>
      </c>
      <c r="AB152" s="61">
        <f t="shared" si="262"/>
        <v>490947.02799999999</v>
      </c>
      <c r="AC152" s="61">
        <f t="shared" si="263"/>
        <v>58916</v>
      </c>
      <c r="AD152" s="39">
        <f t="shared" si="264"/>
        <v>1286313.0279999999</v>
      </c>
      <c r="AE152" s="39">
        <f t="shared" si="265"/>
        <v>8192093.0520000001</v>
      </c>
      <c r="AF152" s="39">
        <f t="shared" ref="AF152:AF159" si="281">+(4738000*(1+3%))</f>
        <v>4880140</v>
      </c>
      <c r="AG152" s="39">
        <f t="shared" si="266"/>
        <v>-4294523.2</v>
      </c>
      <c r="AH152" s="18">
        <v>4</v>
      </c>
      <c r="AI152" s="19">
        <f t="shared" si="267"/>
        <v>32768372.208000001</v>
      </c>
      <c r="AJ152" s="76">
        <f t="shared" si="268"/>
        <v>23566400</v>
      </c>
      <c r="AK152" s="76">
        <f t="shared" si="269"/>
        <v>4056720.0959999999</v>
      </c>
      <c r="AL152" s="76">
        <f t="shared" si="270"/>
        <v>5145252.1119999997</v>
      </c>
      <c r="AM152" s="76">
        <f t="shared" si="271"/>
        <v>655367.44416000007</v>
      </c>
      <c r="AN152" s="76">
        <f t="shared" si="272"/>
        <v>2621469.7766400003</v>
      </c>
      <c r="AO152" s="76">
        <f t="shared" si="273"/>
        <v>35389841.984640002</v>
      </c>
      <c r="AP152" s="76">
        <f t="shared" ref="AP152:AP159" si="282">+AO152*$AP$1</f>
        <v>3538984.1984640006</v>
      </c>
      <c r="AQ152" s="76">
        <f t="shared" si="274"/>
        <v>672406.99770816008</v>
      </c>
      <c r="AR152" s="76">
        <f t="shared" si="275"/>
        <v>36062248.982348159</v>
      </c>
    </row>
    <row r="153" spans="1:44" ht="15.75" thickBot="1" x14ac:dyDescent="0.3">
      <c r="A153" s="1">
        <v>121</v>
      </c>
      <c r="B153" s="87" t="s">
        <v>193</v>
      </c>
      <c r="C153" s="92">
        <v>6180000</v>
      </c>
      <c r="D153" s="3"/>
      <c r="E153" s="3"/>
      <c r="F153" s="3"/>
      <c r="G153" s="38">
        <v>30</v>
      </c>
      <c r="H153" s="92">
        <v>4418700</v>
      </c>
      <c r="I153" s="61">
        <f t="shared" si="249"/>
        <v>0</v>
      </c>
      <c r="J153" s="39">
        <f t="shared" si="250"/>
        <v>0</v>
      </c>
      <c r="K153" s="39">
        <f t="shared" si="251"/>
        <v>4418700</v>
      </c>
      <c r="L153" s="39">
        <f t="shared" si="252"/>
        <v>4418700</v>
      </c>
      <c r="M153" s="61">
        <f t="shared" si="253"/>
        <v>176748</v>
      </c>
      <c r="N153" s="61">
        <f t="shared" si="254"/>
        <v>176748</v>
      </c>
      <c r="O153" s="61"/>
      <c r="P153" s="61">
        <f t="shared" si="276"/>
        <v>44187</v>
      </c>
      <c r="Q153" s="39">
        <f t="shared" si="255"/>
        <v>397683</v>
      </c>
      <c r="R153" s="39">
        <f t="shared" si="256"/>
        <v>4021017</v>
      </c>
      <c r="S153" s="61">
        <f t="shared" si="277"/>
        <v>0</v>
      </c>
      <c r="T153" s="61">
        <f t="shared" si="257"/>
        <v>530244</v>
      </c>
      <c r="U153" s="61">
        <f t="shared" si="278"/>
        <v>46131.227999999996</v>
      </c>
      <c r="V153" s="61">
        <f t="shared" si="258"/>
        <v>184259.79</v>
      </c>
      <c r="W153" s="65">
        <f t="shared" si="279"/>
        <v>0</v>
      </c>
      <c r="X153" s="65">
        <f t="shared" si="280"/>
        <v>0</v>
      </c>
      <c r="Y153" s="39">
        <f t="shared" si="259"/>
        <v>760635.01800000004</v>
      </c>
      <c r="Z153" s="61">
        <f t="shared" si="260"/>
        <v>368077.71</v>
      </c>
      <c r="AA153" s="61">
        <f t="shared" si="261"/>
        <v>184259.79</v>
      </c>
      <c r="AB153" s="61">
        <f t="shared" si="262"/>
        <v>368210.27100000001</v>
      </c>
      <c r="AC153" s="61">
        <f t="shared" si="263"/>
        <v>44187</v>
      </c>
      <c r="AD153" s="39">
        <f t="shared" si="264"/>
        <v>964734.77099999995</v>
      </c>
      <c r="AE153" s="39">
        <f t="shared" si="265"/>
        <v>6144069.7889999999</v>
      </c>
      <c r="AF153" s="39">
        <f t="shared" si="281"/>
        <v>4880140</v>
      </c>
      <c r="AG153" s="39">
        <f t="shared" si="266"/>
        <v>-4294523.2</v>
      </c>
      <c r="AH153" s="18">
        <v>4</v>
      </c>
      <c r="AI153" s="19">
        <f t="shared" si="267"/>
        <v>24576279.155999999</v>
      </c>
      <c r="AJ153" s="76">
        <f t="shared" si="268"/>
        <v>17674800</v>
      </c>
      <c r="AK153" s="76">
        <f t="shared" si="269"/>
        <v>3042540.0720000002</v>
      </c>
      <c r="AL153" s="76">
        <f t="shared" si="270"/>
        <v>3858939.0839999998</v>
      </c>
      <c r="AM153" s="76">
        <f t="shared" si="271"/>
        <v>491525.58312000002</v>
      </c>
      <c r="AN153" s="76">
        <f t="shared" si="272"/>
        <v>1966102.3324800001</v>
      </c>
      <c r="AO153" s="76">
        <f t="shared" si="273"/>
        <v>26542381.488479998</v>
      </c>
      <c r="AP153" s="76">
        <f t="shared" si="282"/>
        <v>2654238.148848</v>
      </c>
      <c r="AQ153" s="76">
        <f t="shared" si="274"/>
        <v>504305.24828112003</v>
      </c>
      <c r="AR153" s="76">
        <f t="shared" si="275"/>
        <v>27046686.736761119</v>
      </c>
    </row>
    <row r="154" spans="1:44" ht="15.75" thickBot="1" x14ac:dyDescent="0.3">
      <c r="A154" s="1">
        <v>122</v>
      </c>
      <c r="B154" s="87" t="s">
        <v>194</v>
      </c>
      <c r="C154" s="92">
        <v>3605000</v>
      </c>
      <c r="D154" s="3"/>
      <c r="E154" s="3"/>
      <c r="F154" s="3"/>
      <c r="G154" s="38">
        <v>30</v>
      </c>
      <c r="H154" s="92">
        <v>2577575</v>
      </c>
      <c r="I154" s="61">
        <f t="shared" si="249"/>
        <v>0</v>
      </c>
      <c r="J154" s="39">
        <f t="shared" si="250"/>
        <v>0</v>
      </c>
      <c r="K154" s="39">
        <f t="shared" si="251"/>
        <v>2577575</v>
      </c>
      <c r="L154" s="39">
        <f t="shared" si="252"/>
        <v>2577575</v>
      </c>
      <c r="M154" s="61">
        <f t="shared" si="253"/>
        <v>103103</v>
      </c>
      <c r="N154" s="61">
        <f t="shared" si="254"/>
        <v>103103</v>
      </c>
      <c r="O154" s="61"/>
      <c r="P154" s="61" t="b">
        <f t="shared" si="276"/>
        <v>0</v>
      </c>
      <c r="Q154" s="39">
        <f t="shared" si="255"/>
        <v>206206</v>
      </c>
      <c r="R154" s="39">
        <f t="shared" si="256"/>
        <v>2371369</v>
      </c>
      <c r="S154" s="61">
        <f t="shared" si="277"/>
        <v>0</v>
      </c>
      <c r="T154" s="61">
        <f t="shared" si="257"/>
        <v>309309</v>
      </c>
      <c r="U154" s="61">
        <f t="shared" si="278"/>
        <v>26909.882999999998</v>
      </c>
      <c r="V154" s="61">
        <f t="shared" si="258"/>
        <v>107484.8775</v>
      </c>
      <c r="W154" s="65">
        <f t="shared" si="279"/>
        <v>0</v>
      </c>
      <c r="X154" s="65">
        <f t="shared" si="280"/>
        <v>0</v>
      </c>
      <c r="Y154" s="39">
        <f t="shared" si="259"/>
        <v>443703.76049999997</v>
      </c>
      <c r="Z154" s="61">
        <f t="shared" si="260"/>
        <v>214711.9975</v>
      </c>
      <c r="AA154" s="61">
        <f t="shared" si="261"/>
        <v>107484.8775</v>
      </c>
      <c r="AB154" s="61">
        <f t="shared" si="262"/>
        <v>214789.32475</v>
      </c>
      <c r="AC154" s="61">
        <f t="shared" si="263"/>
        <v>25775.75</v>
      </c>
      <c r="AD154" s="39">
        <f t="shared" si="264"/>
        <v>562761.94975000003</v>
      </c>
      <c r="AE154" s="39">
        <f t="shared" si="265"/>
        <v>3584040.71025</v>
      </c>
      <c r="AF154" s="39">
        <f t="shared" si="281"/>
        <v>4880140</v>
      </c>
      <c r="AG154" s="39">
        <f t="shared" si="266"/>
        <v>-4294523.2</v>
      </c>
      <c r="AH154" s="18">
        <v>4</v>
      </c>
      <c r="AI154" s="19">
        <f t="shared" si="267"/>
        <v>14336162.841</v>
      </c>
      <c r="AJ154" s="76">
        <f t="shared" si="268"/>
        <v>10310300</v>
      </c>
      <c r="AK154" s="76">
        <f t="shared" si="269"/>
        <v>1774815.0419999999</v>
      </c>
      <c r="AL154" s="76">
        <f t="shared" si="270"/>
        <v>2251047.7990000001</v>
      </c>
      <c r="AM154" s="76">
        <f t="shared" si="271"/>
        <v>286723.25682000001</v>
      </c>
      <c r="AN154" s="76">
        <f t="shared" si="272"/>
        <v>1146893.02728</v>
      </c>
      <c r="AO154" s="76">
        <f t="shared" si="273"/>
        <v>15483055.868280001</v>
      </c>
      <c r="AP154" s="76">
        <f t="shared" si="282"/>
        <v>1548305.5868280001</v>
      </c>
      <c r="AQ154" s="76">
        <f t="shared" si="274"/>
        <v>294178.06149732001</v>
      </c>
      <c r="AR154" s="76">
        <f t="shared" si="275"/>
        <v>15777233.92977732</v>
      </c>
    </row>
    <row r="155" spans="1:44" ht="15.75" thickBot="1" x14ac:dyDescent="0.3">
      <c r="A155" s="1">
        <v>123</v>
      </c>
      <c r="B155" s="87" t="s">
        <v>195</v>
      </c>
      <c r="C155" s="92">
        <v>2575000</v>
      </c>
      <c r="D155" s="3"/>
      <c r="E155" s="3"/>
      <c r="F155" s="3"/>
      <c r="G155" s="38">
        <v>30</v>
      </c>
      <c r="H155" s="92">
        <v>1841125</v>
      </c>
      <c r="I155" s="61">
        <f t="shared" si="249"/>
        <v>117172</v>
      </c>
      <c r="J155" s="39">
        <f t="shared" si="250"/>
        <v>117172</v>
      </c>
      <c r="K155" s="39">
        <f t="shared" si="251"/>
        <v>1841125</v>
      </c>
      <c r="L155" s="39">
        <f t="shared" si="252"/>
        <v>1958297</v>
      </c>
      <c r="M155" s="61">
        <f t="shared" si="253"/>
        <v>73645</v>
      </c>
      <c r="N155" s="61">
        <f t="shared" si="254"/>
        <v>73645</v>
      </c>
      <c r="O155" s="61"/>
      <c r="P155" s="61" t="b">
        <f t="shared" si="276"/>
        <v>0</v>
      </c>
      <c r="Q155" s="39">
        <f t="shared" si="255"/>
        <v>147290</v>
      </c>
      <c r="R155" s="39">
        <f t="shared" si="256"/>
        <v>1811007</v>
      </c>
      <c r="S155" s="61">
        <f t="shared" si="277"/>
        <v>0</v>
      </c>
      <c r="T155" s="61">
        <f t="shared" si="257"/>
        <v>220935</v>
      </c>
      <c r="U155" s="61">
        <f t="shared" si="278"/>
        <v>19221.344999999998</v>
      </c>
      <c r="V155" s="61">
        <f t="shared" si="258"/>
        <v>76774.912500000006</v>
      </c>
      <c r="W155" s="65">
        <f t="shared" si="279"/>
        <v>0</v>
      </c>
      <c r="X155" s="65">
        <f t="shared" si="280"/>
        <v>0</v>
      </c>
      <c r="Y155" s="39">
        <f t="shared" si="259"/>
        <v>316931.25750000001</v>
      </c>
      <c r="Z155" s="61">
        <f t="shared" si="260"/>
        <v>163126.14009999999</v>
      </c>
      <c r="AA155" s="61">
        <f t="shared" si="261"/>
        <v>76774.912500000006</v>
      </c>
      <c r="AB155" s="61">
        <f t="shared" si="262"/>
        <v>163184.88901000001</v>
      </c>
      <c r="AC155" s="61">
        <f t="shared" si="263"/>
        <v>19582.97</v>
      </c>
      <c r="AD155" s="39">
        <f t="shared" si="264"/>
        <v>422668.91160999995</v>
      </c>
      <c r="AE155" s="39">
        <f t="shared" si="265"/>
        <v>2697897.1691099997</v>
      </c>
      <c r="AF155" s="39">
        <f t="shared" si="281"/>
        <v>4880140</v>
      </c>
      <c r="AG155" s="39">
        <f t="shared" si="266"/>
        <v>-4294523.2</v>
      </c>
      <c r="AH155" s="18">
        <v>4</v>
      </c>
      <c r="AI155" s="19">
        <f t="shared" si="267"/>
        <v>10791588.676439999</v>
      </c>
      <c r="AJ155" s="76">
        <f t="shared" si="268"/>
        <v>7833188</v>
      </c>
      <c r="AK155" s="76">
        <f t="shared" si="269"/>
        <v>1267725.03</v>
      </c>
      <c r="AL155" s="76">
        <f t="shared" si="270"/>
        <v>1690675.6464399998</v>
      </c>
      <c r="AM155" s="76">
        <f t="shared" si="271"/>
        <v>215831.77352879997</v>
      </c>
      <c r="AN155" s="76">
        <f t="shared" si="272"/>
        <v>863327.09411519987</v>
      </c>
      <c r="AO155" s="76">
        <f t="shared" si="273"/>
        <v>11654915.770555198</v>
      </c>
      <c r="AP155" s="76">
        <f t="shared" si="282"/>
        <v>1165491.5770555199</v>
      </c>
      <c r="AQ155" s="76">
        <f t="shared" si="274"/>
        <v>221443.3996405488</v>
      </c>
      <c r="AR155" s="76">
        <f t="shared" si="275"/>
        <v>11876359.170195747</v>
      </c>
    </row>
    <row r="156" spans="1:44" ht="15.75" thickBot="1" x14ac:dyDescent="0.3">
      <c r="A156" s="1">
        <v>124</v>
      </c>
      <c r="B156" s="87" t="s">
        <v>196</v>
      </c>
      <c r="C156" s="92">
        <v>5150000</v>
      </c>
      <c r="D156" s="3"/>
      <c r="E156" s="3"/>
      <c r="F156" s="3"/>
      <c r="G156" s="38">
        <v>30</v>
      </c>
      <c r="H156" s="92">
        <v>3682250</v>
      </c>
      <c r="I156" s="61">
        <f t="shared" si="249"/>
        <v>0</v>
      </c>
      <c r="J156" s="39">
        <f t="shared" si="250"/>
        <v>0</v>
      </c>
      <c r="K156" s="39">
        <f t="shared" si="251"/>
        <v>3682250</v>
      </c>
      <c r="L156" s="39">
        <f t="shared" si="252"/>
        <v>3682250</v>
      </c>
      <c r="M156" s="61">
        <f t="shared" si="253"/>
        <v>147290</v>
      </c>
      <c r="N156" s="61">
        <f t="shared" si="254"/>
        <v>147290</v>
      </c>
      <c r="O156" s="61"/>
      <c r="P156" s="61" t="b">
        <f t="shared" si="276"/>
        <v>0</v>
      </c>
      <c r="Q156" s="39">
        <f t="shared" si="255"/>
        <v>294580</v>
      </c>
      <c r="R156" s="39">
        <f t="shared" si="256"/>
        <v>3387670</v>
      </c>
      <c r="S156" s="61">
        <f t="shared" si="277"/>
        <v>0</v>
      </c>
      <c r="T156" s="61">
        <f t="shared" si="257"/>
        <v>441870</v>
      </c>
      <c r="U156" s="61">
        <f t="shared" si="278"/>
        <v>38442.689999999995</v>
      </c>
      <c r="V156" s="61">
        <f t="shared" si="258"/>
        <v>153549.82500000001</v>
      </c>
      <c r="W156" s="65">
        <f t="shared" si="279"/>
        <v>0</v>
      </c>
      <c r="X156" s="65">
        <f t="shared" si="280"/>
        <v>0</v>
      </c>
      <c r="Y156" s="39">
        <f t="shared" si="259"/>
        <v>633862.51500000001</v>
      </c>
      <c r="Z156" s="61">
        <f t="shared" si="260"/>
        <v>306731.42499999999</v>
      </c>
      <c r="AA156" s="61">
        <f t="shared" si="261"/>
        <v>153549.82500000001</v>
      </c>
      <c r="AB156" s="61">
        <f t="shared" si="262"/>
        <v>306841.89250000002</v>
      </c>
      <c r="AC156" s="61">
        <f t="shared" si="263"/>
        <v>36822.5</v>
      </c>
      <c r="AD156" s="39">
        <f t="shared" si="264"/>
        <v>803945.64250000007</v>
      </c>
      <c r="AE156" s="39">
        <f t="shared" si="265"/>
        <v>5120058.1574999997</v>
      </c>
      <c r="AF156" s="39">
        <f t="shared" si="281"/>
        <v>4880140</v>
      </c>
      <c r="AG156" s="39">
        <f t="shared" si="266"/>
        <v>-4294523.2</v>
      </c>
      <c r="AH156" s="18">
        <v>4</v>
      </c>
      <c r="AI156" s="19">
        <f t="shared" si="267"/>
        <v>20480232.629999999</v>
      </c>
      <c r="AJ156" s="76">
        <f t="shared" si="268"/>
        <v>14729000</v>
      </c>
      <c r="AK156" s="76">
        <f t="shared" si="269"/>
        <v>2535450.06</v>
      </c>
      <c r="AL156" s="76">
        <f t="shared" si="270"/>
        <v>3215782.5700000003</v>
      </c>
      <c r="AM156" s="76">
        <f t="shared" si="271"/>
        <v>409604.65259999997</v>
      </c>
      <c r="AN156" s="76">
        <f t="shared" si="272"/>
        <v>1638418.6103999999</v>
      </c>
      <c r="AO156" s="76">
        <f t="shared" si="273"/>
        <v>22118651.240399998</v>
      </c>
      <c r="AP156" s="76">
        <f t="shared" si="282"/>
        <v>2211865.1240399997</v>
      </c>
      <c r="AQ156" s="76">
        <f t="shared" si="274"/>
        <v>420254.37356759992</v>
      </c>
      <c r="AR156" s="76">
        <f t="shared" si="275"/>
        <v>22538905.613967597</v>
      </c>
    </row>
    <row r="157" spans="1:44" ht="15.75" thickBot="1" x14ac:dyDescent="0.3">
      <c r="A157" s="1">
        <v>125</v>
      </c>
      <c r="B157" s="87" t="s">
        <v>197</v>
      </c>
      <c r="C157" s="92">
        <v>5150000</v>
      </c>
      <c r="D157" s="3"/>
      <c r="E157" s="3"/>
      <c r="F157" s="3"/>
      <c r="G157" s="38">
        <v>30</v>
      </c>
      <c r="H157" s="92">
        <v>3682250</v>
      </c>
      <c r="I157" s="61">
        <f t="shared" si="249"/>
        <v>0</v>
      </c>
      <c r="J157" s="39">
        <f t="shared" si="250"/>
        <v>0</v>
      </c>
      <c r="K157" s="39">
        <f t="shared" si="251"/>
        <v>3682250</v>
      </c>
      <c r="L157" s="39">
        <f t="shared" si="252"/>
        <v>3682250</v>
      </c>
      <c r="M157" s="61">
        <f t="shared" si="253"/>
        <v>147290</v>
      </c>
      <c r="N157" s="61">
        <f t="shared" si="254"/>
        <v>147290</v>
      </c>
      <c r="O157" s="61"/>
      <c r="P157" s="61" t="b">
        <f t="shared" si="276"/>
        <v>0</v>
      </c>
      <c r="Q157" s="39">
        <f t="shared" si="255"/>
        <v>294580</v>
      </c>
      <c r="R157" s="39">
        <f t="shared" si="256"/>
        <v>3387670</v>
      </c>
      <c r="S157" s="61">
        <f t="shared" si="277"/>
        <v>0</v>
      </c>
      <c r="T157" s="61">
        <f t="shared" si="257"/>
        <v>441870</v>
      </c>
      <c r="U157" s="61">
        <f t="shared" si="278"/>
        <v>38442.689999999995</v>
      </c>
      <c r="V157" s="61">
        <f t="shared" si="258"/>
        <v>153549.82500000001</v>
      </c>
      <c r="W157" s="65">
        <f t="shared" si="279"/>
        <v>0</v>
      </c>
      <c r="X157" s="65">
        <f t="shared" si="280"/>
        <v>0</v>
      </c>
      <c r="Y157" s="39">
        <f t="shared" si="259"/>
        <v>633862.51500000001</v>
      </c>
      <c r="Z157" s="61">
        <f t="shared" si="260"/>
        <v>306731.42499999999</v>
      </c>
      <c r="AA157" s="61">
        <f t="shared" si="261"/>
        <v>153549.82500000001</v>
      </c>
      <c r="AB157" s="61">
        <f t="shared" si="262"/>
        <v>306841.89250000002</v>
      </c>
      <c r="AC157" s="61">
        <f t="shared" si="263"/>
        <v>36822.5</v>
      </c>
      <c r="AD157" s="39">
        <f t="shared" si="264"/>
        <v>803945.64250000007</v>
      </c>
      <c r="AE157" s="39">
        <f t="shared" si="265"/>
        <v>5120058.1574999997</v>
      </c>
      <c r="AF157" s="39">
        <f t="shared" si="281"/>
        <v>4880140</v>
      </c>
      <c r="AG157" s="39">
        <f t="shared" si="266"/>
        <v>-4294523.2</v>
      </c>
      <c r="AH157" s="18">
        <v>4</v>
      </c>
      <c r="AI157" s="19">
        <f t="shared" si="267"/>
        <v>20480232.629999999</v>
      </c>
      <c r="AJ157" s="76">
        <f t="shared" si="268"/>
        <v>14729000</v>
      </c>
      <c r="AK157" s="76">
        <f t="shared" si="269"/>
        <v>2535450.06</v>
      </c>
      <c r="AL157" s="76">
        <f t="shared" si="270"/>
        <v>3215782.5700000003</v>
      </c>
      <c r="AM157" s="76">
        <f t="shared" si="271"/>
        <v>409604.65259999997</v>
      </c>
      <c r="AN157" s="76">
        <f t="shared" si="272"/>
        <v>1638418.6103999999</v>
      </c>
      <c r="AO157" s="76">
        <f t="shared" si="273"/>
        <v>22118651.240399998</v>
      </c>
      <c r="AP157" s="76">
        <f t="shared" si="282"/>
        <v>2211865.1240399997</v>
      </c>
      <c r="AQ157" s="76">
        <f t="shared" si="274"/>
        <v>420254.37356759992</v>
      </c>
      <c r="AR157" s="76">
        <f t="shared" si="275"/>
        <v>22538905.613967597</v>
      </c>
    </row>
    <row r="158" spans="1:44" ht="15.75" thickBot="1" x14ac:dyDescent="0.3">
      <c r="A158" s="1">
        <v>126</v>
      </c>
      <c r="B158" s="87" t="s">
        <v>198</v>
      </c>
      <c r="C158" s="92">
        <v>5150000</v>
      </c>
      <c r="D158" s="3"/>
      <c r="E158" s="3"/>
      <c r="F158" s="3"/>
      <c r="G158" s="38">
        <v>30</v>
      </c>
      <c r="H158" s="92">
        <v>3682250</v>
      </c>
      <c r="I158" s="61">
        <f t="shared" si="249"/>
        <v>0</v>
      </c>
      <c r="J158" s="39">
        <f t="shared" si="250"/>
        <v>0</v>
      </c>
      <c r="K158" s="39">
        <f t="shared" si="251"/>
        <v>3682250</v>
      </c>
      <c r="L158" s="39">
        <f t="shared" si="252"/>
        <v>3682250</v>
      </c>
      <c r="M158" s="61">
        <f t="shared" si="253"/>
        <v>147290</v>
      </c>
      <c r="N158" s="61">
        <f t="shared" si="254"/>
        <v>147290</v>
      </c>
      <c r="O158" s="61"/>
      <c r="P158" s="61" t="b">
        <f t="shared" si="276"/>
        <v>0</v>
      </c>
      <c r="Q158" s="39">
        <f t="shared" si="255"/>
        <v>294580</v>
      </c>
      <c r="R158" s="39">
        <f t="shared" si="256"/>
        <v>3387670</v>
      </c>
      <c r="S158" s="61">
        <f t="shared" si="277"/>
        <v>0</v>
      </c>
      <c r="T158" s="61">
        <f t="shared" si="257"/>
        <v>441870</v>
      </c>
      <c r="U158" s="61">
        <f t="shared" si="278"/>
        <v>38442.689999999995</v>
      </c>
      <c r="V158" s="61">
        <f t="shared" si="258"/>
        <v>153549.82500000001</v>
      </c>
      <c r="W158" s="65">
        <f t="shared" si="279"/>
        <v>0</v>
      </c>
      <c r="X158" s="65">
        <f t="shared" si="280"/>
        <v>0</v>
      </c>
      <c r="Y158" s="39">
        <f t="shared" si="259"/>
        <v>633862.51500000001</v>
      </c>
      <c r="Z158" s="61">
        <f t="shared" si="260"/>
        <v>306731.42499999999</v>
      </c>
      <c r="AA158" s="61">
        <f t="shared" si="261"/>
        <v>153549.82500000001</v>
      </c>
      <c r="AB158" s="61">
        <f t="shared" si="262"/>
        <v>306841.89250000002</v>
      </c>
      <c r="AC158" s="61">
        <f t="shared" si="263"/>
        <v>36822.5</v>
      </c>
      <c r="AD158" s="39">
        <f t="shared" si="264"/>
        <v>803945.64250000007</v>
      </c>
      <c r="AE158" s="39">
        <f t="shared" si="265"/>
        <v>5120058.1574999997</v>
      </c>
      <c r="AF158" s="39">
        <f t="shared" si="281"/>
        <v>4880140</v>
      </c>
      <c r="AG158" s="39">
        <f t="shared" si="266"/>
        <v>-4294523.2</v>
      </c>
      <c r="AH158" s="18">
        <v>4</v>
      </c>
      <c r="AI158" s="19">
        <f t="shared" si="267"/>
        <v>20480232.629999999</v>
      </c>
      <c r="AJ158" s="76">
        <f t="shared" si="268"/>
        <v>14729000</v>
      </c>
      <c r="AK158" s="76">
        <f t="shared" si="269"/>
        <v>2535450.06</v>
      </c>
      <c r="AL158" s="76">
        <f t="shared" si="270"/>
        <v>3215782.5700000003</v>
      </c>
      <c r="AM158" s="76">
        <f t="shared" si="271"/>
        <v>409604.65259999997</v>
      </c>
      <c r="AN158" s="76">
        <f t="shared" si="272"/>
        <v>1638418.6103999999</v>
      </c>
      <c r="AO158" s="76">
        <f t="shared" si="273"/>
        <v>22118651.240399998</v>
      </c>
      <c r="AP158" s="76">
        <f t="shared" si="282"/>
        <v>2211865.1240399997</v>
      </c>
      <c r="AQ158" s="76">
        <f t="shared" si="274"/>
        <v>420254.37356759992</v>
      </c>
      <c r="AR158" s="76">
        <f t="shared" si="275"/>
        <v>22538905.613967597</v>
      </c>
    </row>
    <row r="159" spans="1:44" ht="15.75" thickBot="1" x14ac:dyDescent="0.3">
      <c r="A159" s="1">
        <v>127</v>
      </c>
      <c r="B159" s="87" t="s">
        <v>199</v>
      </c>
      <c r="C159" s="92">
        <v>5150000</v>
      </c>
      <c r="D159" s="3"/>
      <c r="E159" s="3"/>
      <c r="F159" s="3"/>
      <c r="G159" s="38">
        <v>30</v>
      </c>
      <c r="H159" s="92">
        <v>3682250</v>
      </c>
      <c r="I159" s="61">
        <f t="shared" si="249"/>
        <v>0</v>
      </c>
      <c r="J159" s="39">
        <f t="shared" si="250"/>
        <v>0</v>
      </c>
      <c r="K159" s="39">
        <f t="shared" si="251"/>
        <v>3682250</v>
      </c>
      <c r="L159" s="39">
        <f t="shared" si="252"/>
        <v>3682250</v>
      </c>
      <c r="M159" s="61">
        <f t="shared" si="253"/>
        <v>147290</v>
      </c>
      <c r="N159" s="61">
        <f t="shared" si="254"/>
        <v>147290</v>
      </c>
      <c r="O159" s="61"/>
      <c r="P159" s="61" t="b">
        <f t="shared" si="276"/>
        <v>0</v>
      </c>
      <c r="Q159" s="39">
        <f t="shared" si="255"/>
        <v>294580</v>
      </c>
      <c r="R159" s="39">
        <f t="shared" si="256"/>
        <v>3387670</v>
      </c>
      <c r="S159" s="61">
        <f t="shared" si="277"/>
        <v>0</v>
      </c>
      <c r="T159" s="61">
        <f t="shared" si="257"/>
        <v>441870</v>
      </c>
      <c r="U159" s="61">
        <f t="shared" si="278"/>
        <v>38442.689999999995</v>
      </c>
      <c r="V159" s="61">
        <f t="shared" si="258"/>
        <v>153549.82500000001</v>
      </c>
      <c r="W159" s="65">
        <f t="shared" si="279"/>
        <v>0</v>
      </c>
      <c r="X159" s="65">
        <f t="shared" si="280"/>
        <v>0</v>
      </c>
      <c r="Y159" s="39">
        <f t="shared" si="259"/>
        <v>633862.51500000001</v>
      </c>
      <c r="Z159" s="61">
        <f t="shared" si="260"/>
        <v>306731.42499999999</v>
      </c>
      <c r="AA159" s="61">
        <f t="shared" si="261"/>
        <v>153549.82500000001</v>
      </c>
      <c r="AB159" s="61">
        <f t="shared" si="262"/>
        <v>306841.89250000002</v>
      </c>
      <c r="AC159" s="61">
        <f t="shared" si="263"/>
        <v>36822.5</v>
      </c>
      <c r="AD159" s="39">
        <f t="shared" si="264"/>
        <v>803945.64250000007</v>
      </c>
      <c r="AE159" s="39">
        <f t="shared" si="265"/>
        <v>5120058.1574999997</v>
      </c>
      <c r="AF159" s="39">
        <f t="shared" si="281"/>
        <v>4880140</v>
      </c>
      <c r="AG159" s="39">
        <f t="shared" si="266"/>
        <v>-4294523.2</v>
      </c>
      <c r="AH159" s="18">
        <v>4</v>
      </c>
      <c r="AI159" s="19">
        <f t="shared" si="267"/>
        <v>20480232.629999999</v>
      </c>
      <c r="AJ159" s="76">
        <f t="shared" si="268"/>
        <v>14729000</v>
      </c>
      <c r="AK159" s="76">
        <f t="shared" si="269"/>
        <v>2535450.06</v>
      </c>
      <c r="AL159" s="76">
        <f t="shared" si="270"/>
        <v>3215782.5700000003</v>
      </c>
      <c r="AM159" s="76">
        <f t="shared" si="271"/>
        <v>409604.65259999997</v>
      </c>
      <c r="AN159" s="76">
        <f t="shared" si="272"/>
        <v>1638418.6103999999</v>
      </c>
      <c r="AO159" s="76">
        <f t="shared" si="273"/>
        <v>22118651.240399998</v>
      </c>
      <c r="AP159" s="76">
        <f t="shared" si="282"/>
        <v>2211865.1240399997</v>
      </c>
      <c r="AQ159" s="76">
        <f t="shared" si="274"/>
        <v>420254.37356759992</v>
      </c>
      <c r="AR159" s="76">
        <f t="shared" si="275"/>
        <v>22538905.613967597</v>
      </c>
    </row>
    <row r="160" spans="1:44" ht="15.75" thickBot="1" x14ac:dyDescent="0.3">
      <c r="B160" s="85" t="s">
        <v>200</v>
      </c>
      <c r="C160" s="89"/>
      <c r="D160" s="3"/>
      <c r="E160" s="3"/>
      <c r="F160" s="3"/>
      <c r="G160" s="89"/>
      <c r="H160" s="91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95"/>
      <c r="AI160" s="89"/>
      <c r="AJ160" s="76"/>
      <c r="AK160" s="76"/>
      <c r="AL160" s="76"/>
      <c r="AM160" s="76"/>
      <c r="AN160" s="76"/>
      <c r="AO160" s="76"/>
      <c r="AP160" s="76"/>
      <c r="AQ160" s="76"/>
      <c r="AR160" s="76"/>
    </row>
    <row r="161" spans="1:44" ht="15.75" thickBot="1" x14ac:dyDescent="0.3">
      <c r="A161" s="1">
        <v>128</v>
      </c>
      <c r="B161" s="87" t="s">
        <v>201</v>
      </c>
      <c r="C161" s="94">
        <v>3498573</v>
      </c>
      <c r="D161" s="3"/>
      <c r="E161" s="3"/>
      <c r="F161" s="3"/>
      <c r="G161" s="38">
        <v>30</v>
      </c>
      <c r="H161" s="94">
        <v>2501480</v>
      </c>
      <c r="I161" s="61">
        <f t="shared" ref="I161:I163" si="283">IF(H161&lt;2000000,117172,0)</f>
        <v>0</v>
      </c>
      <c r="J161" s="39">
        <f t="shared" ref="J161:J163" si="284">+(I161/30)*G161</f>
        <v>0</v>
      </c>
      <c r="K161" s="39">
        <f t="shared" ref="K161:K163" si="285">+(H161/30)*G161</f>
        <v>2501480</v>
      </c>
      <c r="L161" s="39">
        <f t="shared" ref="L161:L163" si="286">+K161+J161</f>
        <v>2501480</v>
      </c>
      <c r="M161" s="61">
        <f t="shared" ref="M161:M163" si="287">+K161*4%</f>
        <v>100059.2</v>
      </c>
      <c r="N161" s="61">
        <f t="shared" ref="N161:N163" si="288">+K161*4%</f>
        <v>100059.2</v>
      </c>
      <c r="O161" s="61"/>
      <c r="P161" s="61" t="b">
        <f>IF(AND(H161&gt;=($C$246*4),H161&lt;($C$246*16)),H161*$AI$234,IF(AND(H161&gt;=($C$246*16),H161&lt;=($C$246*17)),H161*$AI$235,IF(AND(H161&gt;($C$246*17),H161&lt;=
($C$246*18)),H161*$AI$236,IF(AND(H161&gt;($C$246*18),H161&gt;=($C$246*19)),H161*$AI$237,IF(AND(H161&gt;($C$246*19),H161&lt;=($C$246*20)),H161*$AI$238,IF((H161&gt;($C$246*20)),H161*$AI$239))))))</f>
        <v>0</v>
      </c>
      <c r="Q161" s="39">
        <f t="shared" ref="Q161:Q163" si="289">+M161+N161+O161+P161</f>
        <v>200118.39999999999</v>
      </c>
      <c r="R161" s="39">
        <f t="shared" ref="R161:R163" si="290">+L161-Q161</f>
        <v>2301361.6</v>
      </c>
      <c r="S161" s="61">
        <f>+IF(L161&gt;($C$246*10),L161*8.5%,0)</f>
        <v>0</v>
      </c>
      <c r="T161" s="61">
        <f t="shared" ref="T161:T163" si="291">+K161*12%</f>
        <v>300177.59999999998</v>
      </c>
      <c r="U161" s="61">
        <f>+K161*$C$253</f>
        <v>26115.4512</v>
      </c>
      <c r="V161" s="61">
        <f t="shared" ref="V161:V163" si="292">+K161*4.17%</f>
        <v>104311.716</v>
      </c>
      <c r="W161" s="65">
        <f>+IF(H161&lt;$C$249,0,H161*3%)</f>
        <v>0</v>
      </c>
      <c r="X161" s="65">
        <f>+IF(K161&lt;$C$249,0,K161*2%)</f>
        <v>0</v>
      </c>
      <c r="Y161" s="39">
        <f t="shared" ref="Y161:Y163" si="293">+S161+T161+U161+V161+W161+X161</f>
        <v>430604.7672</v>
      </c>
      <c r="Z161" s="61">
        <f t="shared" ref="Z161:Z163" si="294">+(L161)*8.33%</f>
        <v>208373.28399999999</v>
      </c>
      <c r="AA161" s="61">
        <f t="shared" ref="AA161:AA163" si="295">+K161*4.17%</f>
        <v>104311.716</v>
      </c>
      <c r="AB161" s="61">
        <f t="shared" ref="AB161:AB163" si="296">+(L161)*8.333%</f>
        <v>208448.3284</v>
      </c>
      <c r="AC161" s="61">
        <f t="shared" ref="AC161:AC163" si="297">+(L161)*1%</f>
        <v>25014.799999999999</v>
      </c>
      <c r="AD161" s="39">
        <f t="shared" ref="AD161:AD163" si="298">+Z161+AA161+AB161+AC161</f>
        <v>546148.12840000005</v>
      </c>
      <c r="AE161" s="39">
        <f t="shared" ref="AE161:AE163" si="299">+((K161+J161)+AD161+Y161)</f>
        <v>3478232.8955999999</v>
      </c>
      <c r="AF161" s="39">
        <f>+(4738000*(1+3%))</f>
        <v>4880140</v>
      </c>
      <c r="AG161" s="39">
        <f t="shared" ref="AG161:AG163" si="300">((+AF161*40%)*30%)-AF161</f>
        <v>-4294523.2</v>
      </c>
      <c r="AH161" s="18">
        <v>4</v>
      </c>
      <c r="AI161" s="19">
        <f t="shared" ref="AI161:AI163" si="301">+AE161*AH161</f>
        <v>13912931.5824</v>
      </c>
      <c r="AJ161" s="76">
        <f t="shared" ref="AJ161:AJ163" si="302">+L161*AH161</f>
        <v>10005920</v>
      </c>
      <c r="AK161" s="76">
        <f t="shared" ref="AK161:AK163" si="303">+Y161*AH161</f>
        <v>1722419.0688</v>
      </c>
      <c r="AL161" s="76">
        <f t="shared" ref="AL161:AL163" si="304">+AD161*AH161</f>
        <v>2184592.5136000002</v>
      </c>
      <c r="AM161" s="76">
        <f t="shared" ref="AM161:AM163" si="305">+AE161*8%</f>
        <v>278258.63164799998</v>
      </c>
      <c r="AN161" s="76">
        <f t="shared" ref="AN161:AN163" si="306">+AI161*8%</f>
        <v>1113034.5265919999</v>
      </c>
      <c r="AO161" s="76">
        <f t="shared" ref="AO161:AO163" si="307">+AI161+AN161</f>
        <v>15025966.108991999</v>
      </c>
      <c r="AP161" s="76">
        <f>+AO161*$AP$1</f>
        <v>1502596.6108992</v>
      </c>
      <c r="AQ161" s="76">
        <f t="shared" ref="AQ161:AQ163" si="308">+AP161*19%</f>
        <v>285493.35607084801</v>
      </c>
      <c r="AR161" s="76">
        <f t="shared" ref="AR161:AR163" si="309">+AO161+AQ161</f>
        <v>15311459.465062847</v>
      </c>
    </row>
    <row r="162" spans="1:44" ht="15.75" thickBot="1" x14ac:dyDescent="0.3">
      <c r="A162" s="1">
        <v>129</v>
      </c>
      <c r="B162" s="87" t="s">
        <v>202</v>
      </c>
      <c r="C162" s="94">
        <v>3498573</v>
      </c>
      <c r="D162" s="3"/>
      <c r="E162" s="3"/>
      <c r="F162" s="3"/>
      <c r="G162" s="38">
        <v>30</v>
      </c>
      <c r="H162" s="94">
        <v>2501480</v>
      </c>
      <c r="I162" s="61">
        <f t="shared" si="283"/>
        <v>0</v>
      </c>
      <c r="J162" s="39">
        <f t="shared" si="284"/>
        <v>0</v>
      </c>
      <c r="K162" s="39">
        <f t="shared" si="285"/>
        <v>2501480</v>
      </c>
      <c r="L162" s="39">
        <f t="shared" si="286"/>
        <v>2501480</v>
      </c>
      <c r="M162" s="61">
        <f t="shared" si="287"/>
        <v>100059.2</v>
      </c>
      <c r="N162" s="61">
        <f t="shared" si="288"/>
        <v>100059.2</v>
      </c>
      <c r="O162" s="61"/>
      <c r="P162" s="61" t="b">
        <f>IF(AND(H162&gt;=($C$246*4),H162&lt;($C$246*16)),H162*$AI$234,IF(AND(H162&gt;=($C$246*16),H162&lt;=($C$246*17)),H162*$AI$235,IF(AND(H162&gt;($C$246*17),H162&lt;=
($C$246*18)),H162*$AI$236,IF(AND(H162&gt;($C$246*18),H162&gt;=($C$246*19)),H162*$AI$237,IF(AND(H162&gt;($C$246*19),H162&lt;=($C$246*20)),H162*$AI$238,IF((H162&gt;($C$246*20)),H162*$AI$239))))))</f>
        <v>0</v>
      </c>
      <c r="Q162" s="39">
        <f t="shared" si="289"/>
        <v>200118.39999999999</v>
      </c>
      <c r="R162" s="39">
        <f t="shared" si="290"/>
        <v>2301361.6</v>
      </c>
      <c r="S162" s="61">
        <f>+IF(L162&gt;($C$246*10),L162*8.5%,0)</f>
        <v>0</v>
      </c>
      <c r="T162" s="61">
        <f t="shared" si="291"/>
        <v>300177.59999999998</v>
      </c>
      <c r="U162" s="61">
        <f>+K162*$C$253</f>
        <v>26115.4512</v>
      </c>
      <c r="V162" s="61">
        <f t="shared" si="292"/>
        <v>104311.716</v>
      </c>
      <c r="W162" s="65">
        <f>+IF(H162&lt;$C$249,0,H162*3%)</f>
        <v>0</v>
      </c>
      <c r="X162" s="65">
        <f>+IF(K162&lt;$C$249,0,K162*2%)</f>
        <v>0</v>
      </c>
      <c r="Y162" s="39">
        <f t="shared" si="293"/>
        <v>430604.7672</v>
      </c>
      <c r="Z162" s="61">
        <f t="shared" si="294"/>
        <v>208373.28399999999</v>
      </c>
      <c r="AA162" s="61">
        <f t="shared" si="295"/>
        <v>104311.716</v>
      </c>
      <c r="AB162" s="61">
        <f t="shared" si="296"/>
        <v>208448.3284</v>
      </c>
      <c r="AC162" s="61">
        <f t="shared" si="297"/>
        <v>25014.799999999999</v>
      </c>
      <c r="AD162" s="39">
        <f t="shared" si="298"/>
        <v>546148.12840000005</v>
      </c>
      <c r="AE162" s="39">
        <f t="shared" si="299"/>
        <v>3478232.8955999999</v>
      </c>
      <c r="AF162" s="39">
        <f>+(4738000*(1+3%))</f>
        <v>4880140</v>
      </c>
      <c r="AG162" s="39">
        <f t="shared" si="300"/>
        <v>-4294523.2</v>
      </c>
      <c r="AH162" s="18">
        <v>4</v>
      </c>
      <c r="AI162" s="19">
        <f t="shared" si="301"/>
        <v>13912931.5824</v>
      </c>
      <c r="AJ162" s="76">
        <f t="shared" si="302"/>
        <v>10005920</v>
      </c>
      <c r="AK162" s="76">
        <f t="shared" si="303"/>
        <v>1722419.0688</v>
      </c>
      <c r="AL162" s="76">
        <f t="shared" si="304"/>
        <v>2184592.5136000002</v>
      </c>
      <c r="AM162" s="76">
        <f t="shared" si="305"/>
        <v>278258.63164799998</v>
      </c>
      <c r="AN162" s="76">
        <f t="shared" si="306"/>
        <v>1113034.5265919999</v>
      </c>
      <c r="AO162" s="76">
        <f t="shared" si="307"/>
        <v>15025966.108991999</v>
      </c>
      <c r="AP162" s="76">
        <f>+AO162*$AP$1</f>
        <v>1502596.6108992</v>
      </c>
      <c r="AQ162" s="76">
        <f t="shared" si="308"/>
        <v>285493.35607084801</v>
      </c>
      <c r="AR162" s="76">
        <f t="shared" si="309"/>
        <v>15311459.465062847</v>
      </c>
    </row>
    <row r="163" spans="1:44" ht="15.75" thickBot="1" x14ac:dyDescent="0.3">
      <c r="A163" s="1">
        <v>130</v>
      </c>
      <c r="B163" s="87" t="s">
        <v>203</v>
      </c>
      <c r="C163" s="94">
        <v>3940372</v>
      </c>
      <c r="D163" s="3"/>
      <c r="E163" s="3"/>
      <c r="F163" s="3"/>
      <c r="G163" s="38">
        <v>30</v>
      </c>
      <c r="H163" s="94">
        <v>2817366</v>
      </c>
      <c r="I163" s="61">
        <f t="shared" si="283"/>
        <v>0</v>
      </c>
      <c r="J163" s="39">
        <f t="shared" si="284"/>
        <v>0</v>
      </c>
      <c r="K163" s="39">
        <f t="shared" si="285"/>
        <v>2817366</v>
      </c>
      <c r="L163" s="39">
        <f t="shared" si="286"/>
        <v>2817366</v>
      </c>
      <c r="M163" s="61">
        <f t="shared" si="287"/>
        <v>112694.64</v>
      </c>
      <c r="N163" s="61">
        <f t="shared" si="288"/>
        <v>112694.64</v>
      </c>
      <c r="O163" s="61"/>
      <c r="P163" s="61" t="b">
        <f>IF(AND(H163&gt;=($C$246*4),H163&lt;($C$246*16)),H163*$AI$234,IF(AND(H163&gt;=($C$246*16),H163&lt;=($C$246*17)),H163*$AI$235,IF(AND(H163&gt;($C$246*17),H163&lt;=
($C$246*18)),H163*$AI$236,IF(AND(H163&gt;($C$246*18),H163&gt;=($C$246*19)),H163*$AI$237,IF(AND(H163&gt;($C$246*19),H163&lt;=($C$246*20)),H163*$AI$238,IF((H163&gt;($C$246*20)),H163*$AI$239))))))</f>
        <v>0</v>
      </c>
      <c r="Q163" s="39">
        <f t="shared" si="289"/>
        <v>225389.28</v>
      </c>
      <c r="R163" s="39">
        <f t="shared" si="290"/>
        <v>2591976.7200000002</v>
      </c>
      <c r="S163" s="61">
        <f>+IF(L163&gt;($C$246*10),L163*8.5%,0)</f>
        <v>0</v>
      </c>
      <c r="T163" s="61">
        <f t="shared" si="291"/>
        <v>338083.92</v>
      </c>
      <c r="U163" s="61">
        <f>+K163*$C$253</f>
        <v>29413.301039999998</v>
      </c>
      <c r="V163" s="61">
        <f t="shared" si="292"/>
        <v>117484.16220000001</v>
      </c>
      <c r="W163" s="65">
        <f>+IF(H163&lt;$C$249,0,H163*3%)</f>
        <v>0</v>
      </c>
      <c r="X163" s="65">
        <f>+IF(K163&lt;$C$249,0,K163*2%)</f>
        <v>0</v>
      </c>
      <c r="Y163" s="39">
        <f t="shared" si="293"/>
        <v>484981.38324</v>
      </c>
      <c r="Z163" s="61">
        <f t="shared" si="294"/>
        <v>234686.58780000001</v>
      </c>
      <c r="AA163" s="61">
        <f t="shared" si="295"/>
        <v>117484.16220000001</v>
      </c>
      <c r="AB163" s="61">
        <f t="shared" si="296"/>
        <v>234771.10878000001</v>
      </c>
      <c r="AC163" s="61">
        <f t="shared" si="297"/>
        <v>28173.66</v>
      </c>
      <c r="AD163" s="39">
        <f t="shared" si="298"/>
        <v>615115.51878000004</v>
      </c>
      <c r="AE163" s="39">
        <f t="shared" si="299"/>
        <v>3917462.9020199999</v>
      </c>
      <c r="AF163" s="39">
        <f>+(4738000*(1+3%))</f>
        <v>4880140</v>
      </c>
      <c r="AG163" s="39">
        <f t="shared" si="300"/>
        <v>-4294523.2</v>
      </c>
      <c r="AH163" s="18">
        <v>4</v>
      </c>
      <c r="AI163" s="19">
        <f t="shared" si="301"/>
        <v>15669851.60808</v>
      </c>
      <c r="AJ163" s="76">
        <f t="shared" si="302"/>
        <v>11269464</v>
      </c>
      <c r="AK163" s="76">
        <f t="shared" si="303"/>
        <v>1939925.53296</v>
      </c>
      <c r="AL163" s="76">
        <f t="shared" si="304"/>
        <v>2460462.0751200002</v>
      </c>
      <c r="AM163" s="76">
        <f t="shared" si="305"/>
        <v>313397.03216160001</v>
      </c>
      <c r="AN163" s="76">
        <f t="shared" si="306"/>
        <v>1253588.1286464001</v>
      </c>
      <c r="AO163" s="76">
        <f t="shared" si="307"/>
        <v>16923439.7367264</v>
      </c>
      <c r="AP163" s="76">
        <f>+AO163*$AP$1</f>
        <v>1692343.97367264</v>
      </c>
      <c r="AQ163" s="76">
        <f t="shared" si="308"/>
        <v>321545.35499780159</v>
      </c>
      <c r="AR163" s="76">
        <f t="shared" si="309"/>
        <v>17244985.091724202</v>
      </c>
    </row>
    <row r="164" spans="1:44" ht="15.75" thickBot="1" x14ac:dyDescent="0.3">
      <c r="B164" s="85" t="s">
        <v>204</v>
      </c>
      <c r="C164" s="89"/>
      <c r="D164" s="3"/>
      <c r="E164" s="3"/>
      <c r="F164" s="3"/>
      <c r="G164" s="89"/>
      <c r="H164" s="91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95"/>
      <c r="AI164" s="89"/>
      <c r="AJ164" s="76"/>
      <c r="AK164" s="76"/>
      <c r="AL164" s="76"/>
      <c r="AM164" s="76"/>
      <c r="AN164" s="76"/>
      <c r="AO164" s="76"/>
      <c r="AP164" s="76"/>
      <c r="AQ164" s="76"/>
      <c r="AR164" s="76"/>
    </row>
    <row r="165" spans="1:44" ht="15.75" thickBot="1" x14ac:dyDescent="0.3">
      <c r="A165" s="1">
        <v>131</v>
      </c>
      <c r="B165" s="87" t="s">
        <v>205</v>
      </c>
      <c r="C165" s="94">
        <v>9548100</v>
      </c>
      <c r="D165" s="3"/>
      <c r="E165" s="3"/>
      <c r="F165" s="3"/>
      <c r="G165" s="38">
        <v>30</v>
      </c>
      <c r="H165" s="94">
        <v>6826892</v>
      </c>
      <c r="I165" s="61">
        <f t="shared" ref="I165:I177" si="310">IF(H165&lt;2000000,117172,0)</f>
        <v>0</v>
      </c>
      <c r="J165" s="39">
        <f t="shared" ref="J165:J177" si="311">+(I165/30)*G165</f>
        <v>0</v>
      </c>
      <c r="K165" s="39">
        <f t="shared" ref="K165:K177" si="312">+(H165/30)*G165</f>
        <v>6826892</v>
      </c>
      <c r="L165" s="39">
        <f t="shared" ref="L165:L177" si="313">+K165+J165</f>
        <v>6826892</v>
      </c>
      <c r="M165" s="61">
        <f t="shared" ref="M165:M177" si="314">+K165*4%</f>
        <v>273075.68</v>
      </c>
      <c r="N165" s="61">
        <f t="shared" ref="N165:N177" si="315">+K165*4%</f>
        <v>273075.68</v>
      </c>
      <c r="O165" s="61"/>
      <c r="P165" s="61">
        <f t="shared" ref="P165:P177" si="316">IF(AND(H165&gt;=($C$246*4),H165&lt;($C$246*16)),H165*$AI$234,IF(AND(H165&gt;=($C$246*16),H165&lt;=($C$246*17)),H165*$AI$235,IF(AND(H165&gt;($C$246*17),H165&lt;=
($C$246*18)),H165*$AI$236,IF(AND(H165&gt;($C$246*18),H165&gt;=($C$246*19)),H165*$AI$237,IF(AND(H165&gt;($C$246*19),H165&lt;=($C$246*20)),H165*$AI$238,IF((H165&gt;($C$246*20)),H165*$AI$239))))))</f>
        <v>68268.92</v>
      </c>
      <c r="Q165" s="39">
        <f t="shared" ref="Q165:Q177" si="317">+M165+N165+O165+P165</f>
        <v>614420.28</v>
      </c>
      <c r="R165" s="39">
        <f t="shared" ref="R165:R177" si="318">+L165-Q165</f>
        <v>6212471.7199999997</v>
      </c>
      <c r="S165" s="61">
        <f t="shared" ref="S165:S177" si="319">+IF(L165&gt;($C$246*10),L165*8.5%,0)</f>
        <v>0</v>
      </c>
      <c r="T165" s="61">
        <f t="shared" ref="T165:T177" si="320">+K165*12%</f>
        <v>819227.03999999992</v>
      </c>
      <c r="U165" s="61">
        <f t="shared" ref="U165:U177" si="321">+K165*$C$253</f>
        <v>71272.752479999996</v>
      </c>
      <c r="V165" s="61">
        <f t="shared" ref="V165:V177" si="322">+K165*4.17%</f>
        <v>284681.39640000003</v>
      </c>
      <c r="W165" s="65">
        <f t="shared" ref="W165:W177" si="323">+IF(H165&lt;$C$249,0,H165*3%)</f>
        <v>0</v>
      </c>
      <c r="X165" s="65">
        <f t="shared" ref="X165:X177" si="324">+IF(K165&lt;$C$249,0,K165*2%)</f>
        <v>0</v>
      </c>
      <c r="Y165" s="39">
        <f t="shared" ref="Y165:Y177" si="325">+S165+T165+U165+V165+W165+X165</f>
        <v>1175181.18888</v>
      </c>
      <c r="Z165" s="61">
        <f t="shared" ref="Z165:Z177" si="326">+(L165)*8.33%</f>
        <v>568680.10360000003</v>
      </c>
      <c r="AA165" s="61">
        <f t="shared" ref="AA165:AA177" si="327">+K165*4.17%</f>
        <v>284681.39640000003</v>
      </c>
      <c r="AB165" s="61">
        <f t="shared" ref="AB165:AB177" si="328">+(L165)*8.333%</f>
        <v>568884.91035999998</v>
      </c>
      <c r="AC165" s="61">
        <f t="shared" ref="AC165:AC177" si="329">+(L165)*1%</f>
        <v>68268.92</v>
      </c>
      <c r="AD165" s="39">
        <f t="shared" ref="AD165:AD177" si="330">+Z165+AA165+AB165+AC165</f>
        <v>1490515.33036</v>
      </c>
      <c r="AE165" s="39">
        <f t="shared" ref="AE165:AE177" si="331">+((K165+J165)+AD165+Y165)</f>
        <v>9492588.5192399994</v>
      </c>
      <c r="AF165" s="39">
        <f t="shared" ref="AF165:AF177" si="332">+(4738000*(1+3%))</f>
        <v>4880140</v>
      </c>
      <c r="AG165" s="39">
        <f t="shared" ref="AG165:AG177" si="333">((+AF165*40%)*30%)-AF165</f>
        <v>-4294523.2</v>
      </c>
      <c r="AH165" s="18">
        <v>4.5</v>
      </c>
      <c r="AI165" s="19">
        <f t="shared" ref="AI165:AI177" si="334">+AE165*AH165</f>
        <v>42716648.336579993</v>
      </c>
      <c r="AJ165" s="76">
        <f t="shared" ref="AJ165:AJ177" si="335">+L165*AH165</f>
        <v>30721014</v>
      </c>
      <c r="AK165" s="76">
        <f t="shared" ref="AK165:AK177" si="336">+Y165*AH165</f>
        <v>5288315.3499600003</v>
      </c>
      <c r="AL165" s="76">
        <f t="shared" ref="AL165:AL177" si="337">+AD165*AH165</f>
        <v>6707318.9866199996</v>
      </c>
      <c r="AM165" s="76">
        <f t="shared" ref="AM165:AM177" si="338">+AE165*8%</f>
        <v>759407.08153919992</v>
      </c>
      <c r="AN165" s="76">
        <f t="shared" ref="AN165:AN177" si="339">+AI165*8%</f>
        <v>3417331.8669263995</v>
      </c>
      <c r="AO165" s="76">
        <f t="shared" ref="AO165:AO177" si="340">+AI165+AN165</f>
        <v>46133980.203506395</v>
      </c>
      <c r="AP165" s="76">
        <f t="shared" ref="AP165:AP177" si="341">+AO165*$AP$1</f>
        <v>4613398.0203506397</v>
      </c>
      <c r="AQ165" s="76">
        <f t="shared" ref="AQ165:AQ177" si="342">+AP165*19%</f>
        <v>876545.62386662152</v>
      </c>
      <c r="AR165" s="76">
        <f t="shared" ref="AR165:AR177" si="343">+AO165+AQ165</f>
        <v>47010525.82737302</v>
      </c>
    </row>
    <row r="166" spans="1:44" ht="15.75" thickBot="1" x14ac:dyDescent="0.3">
      <c r="A166" s="1">
        <v>132</v>
      </c>
      <c r="B166" s="87" t="s">
        <v>206</v>
      </c>
      <c r="C166" s="94">
        <v>9548100</v>
      </c>
      <c r="D166" s="3"/>
      <c r="E166" s="3"/>
      <c r="F166" s="3"/>
      <c r="G166" s="38">
        <v>30</v>
      </c>
      <c r="H166" s="94">
        <v>6826892</v>
      </c>
      <c r="I166" s="61">
        <f t="shared" si="310"/>
        <v>0</v>
      </c>
      <c r="J166" s="39">
        <f t="shared" si="311"/>
        <v>0</v>
      </c>
      <c r="K166" s="39">
        <f t="shared" si="312"/>
        <v>6826892</v>
      </c>
      <c r="L166" s="39">
        <f t="shared" si="313"/>
        <v>6826892</v>
      </c>
      <c r="M166" s="61">
        <f t="shared" si="314"/>
        <v>273075.68</v>
      </c>
      <c r="N166" s="61">
        <f t="shared" si="315"/>
        <v>273075.68</v>
      </c>
      <c r="O166" s="61"/>
      <c r="P166" s="61">
        <f t="shared" si="316"/>
        <v>68268.92</v>
      </c>
      <c r="Q166" s="39">
        <f t="shared" si="317"/>
        <v>614420.28</v>
      </c>
      <c r="R166" s="39">
        <f t="shared" si="318"/>
        <v>6212471.7199999997</v>
      </c>
      <c r="S166" s="61">
        <f t="shared" si="319"/>
        <v>0</v>
      </c>
      <c r="T166" s="61">
        <f t="shared" si="320"/>
        <v>819227.03999999992</v>
      </c>
      <c r="U166" s="61">
        <f t="shared" si="321"/>
        <v>71272.752479999996</v>
      </c>
      <c r="V166" s="61">
        <f t="shared" si="322"/>
        <v>284681.39640000003</v>
      </c>
      <c r="W166" s="65">
        <f t="shared" si="323"/>
        <v>0</v>
      </c>
      <c r="X166" s="65">
        <f t="shared" si="324"/>
        <v>0</v>
      </c>
      <c r="Y166" s="39">
        <f t="shared" si="325"/>
        <v>1175181.18888</v>
      </c>
      <c r="Z166" s="61">
        <f t="shared" si="326"/>
        <v>568680.10360000003</v>
      </c>
      <c r="AA166" s="61">
        <f t="shared" si="327"/>
        <v>284681.39640000003</v>
      </c>
      <c r="AB166" s="61">
        <f t="shared" si="328"/>
        <v>568884.91035999998</v>
      </c>
      <c r="AC166" s="61">
        <f t="shared" si="329"/>
        <v>68268.92</v>
      </c>
      <c r="AD166" s="39">
        <f t="shared" si="330"/>
        <v>1490515.33036</v>
      </c>
      <c r="AE166" s="39">
        <f t="shared" si="331"/>
        <v>9492588.5192399994</v>
      </c>
      <c r="AF166" s="39">
        <f t="shared" si="332"/>
        <v>4880140</v>
      </c>
      <c r="AG166" s="39">
        <f t="shared" si="333"/>
        <v>-4294523.2</v>
      </c>
      <c r="AH166" s="18">
        <v>4.5</v>
      </c>
      <c r="AI166" s="19">
        <f t="shared" si="334"/>
        <v>42716648.336579993</v>
      </c>
      <c r="AJ166" s="76">
        <f t="shared" si="335"/>
        <v>30721014</v>
      </c>
      <c r="AK166" s="76">
        <f t="shared" si="336"/>
        <v>5288315.3499600003</v>
      </c>
      <c r="AL166" s="76">
        <f t="shared" si="337"/>
        <v>6707318.9866199996</v>
      </c>
      <c r="AM166" s="76">
        <f t="shared" si="338"/>
        <v>759407.08153919992</v>
      </c>
      <c r="AN166" s="76">
        <f t="shared" si="339"/>
        <v>3417331.8669263995</v>
      </c>
      <c r="AO166" s="76">
        <f t="shared" si="340"/>
        <v>46133980.203506395</v>
      </c>
      <c r="AP166" s="76">
        <f t="shared" si="341"/>
        <v>4613398.0203506397</v>
      </c>
      <c r="AQ166" s="76">
        <f t="shared" si="342"/>
        <v>876545.62386662152</v>
      </c>
      <c r="AR166" s="76">
        <f t="shared" si="343"/>
        <v>47010525.82737302</v>
      </c>
    </row>
    <row r="167" spans="1:44" ht="15.75" thickBot="1" x14ac:dyDescent="0.3">
      <c r="A167" s="1">
        <v>133</v>
      </c>
      <c r="B167" s="87" t="s">
        <v>207</v>
      </c>
      <c r="C167" s="94">
        <v>5665000</v>
      </c>
      <c r="D167" s="3"/>
      <c r="E167" s="3"/>
      <c r="F167" s="3"/>
      <c r="G167" s="38">
        <v>30</v>
      </c>
      <c r="H167" s="94">
        <v>4050475</v>
      </c>
      <c r="I167" s="61">
        <f t="shared" si="310"/>
        <v>0</v>
      </c>
      <c r="J167" s="39">
        <f t="shared" si="311"/>
        <v>0</v>
      </c>
      <c r="K167" s="39">
        <f t="shared" si="312"/>
        <v>4050475.0000000005</v>
      </c>
      <c r="L167" s="39">
        <f t="shared" si="313"/>
        <v>4050475.0000000005</v>
      </c>
      <c r="M167" s="61">
        <f t="shared" si="314"/>
        <v>162019.00000000003</v>
      </c>
      <c r="N167" s="61">
        <f t="shared" si="315"/>
        <v>162019.00000000003</v>
      </c>
      <c r="O167" s="61"/>
      <c r="P167" s="61">
        <f t="shared" si="316"/>
        <v>40504.75</v>
      </c>
      <c r="Q167" s="39">
        <f t="shared" si="317"/>
        <v>364542.75000000006</v>
      </c>
      <c r="R167" s="39">
        <f t="shared" si="318"/>
        <v>3685932.2500000005</v>
      </c>
      <c r="S167" s="61">
        <f t="shared" si="319"/>
        <v>0</v>
      </c>
      <c r="T167" s="61">
        <f t="shared" si="320"/>
        <v>486057.00000000006</v>
      </c>
      <c r="U167" s="61">
        <f t="shared" si="321"/>
        <v>42286.959000000003</v>
      </c>
      <c r="V167" s="61">
        <f t="shared" si="322"/>
        <v>168904.80750000002</v>
      </c>
      <c r="W167" s="65">
        <f t="shared" si="323"/>
        <v>0</v>
      </c>
      <c r="X167" s="65">
        <f t="shared" si="324"/>
        <v>0</v>
      </c>
      <c r="Y167" s="39">
        <f t="shared" si="325"/>
        <v>697248.76650000003</v>
      </c>
      <c r="Z167" s="61">
        <f t="shared" si="326"/>
        <v>337404.56750000006</v>
      </c>
      <c r="AA167" s="61">
        <f t="shared" si="327"/>
        <v>168904.80750000002</v>
      </c>
      <c r="AB167" s="61">
        <f t="shared" si="328"/>
        <v>337526.08175000007</v>
      </c>
      <c r="AC167" s="61">
        <f t="shared" si="329"/>
        <v>40504.750000000007</v>
      </c>
      <c r="AD167" s="39">
        <f t="shared" si="330"/>
        <v>884340.20675000013</v>
      </c>
      <c r="AE167" s="39">
        <f t="shared" si="331"/>
        <v>5632063.9732500007</v>
      </c>
      <c r="AF167" s="39">
        <f t="shared" si="332"/>
        <v>4880140</v>
      </c>
      <c r="AG167" s="39">
        <f t="shared" si="333"/>
        <v>-4294523.2</v>
      </c>
      <c r="AH167" s="18">
        <v>4.5</v>
      </c>
      <c r="AI167" s="19">
        <f t="shared" si="334"/>
        <v>25344287.879625004</v>
      </c>
      <c r="AJ167" s="76">
        <f t="shared" si="335"/>
        <v>18227137.500000004</v>
      </c>
      <c r="AK167" s="76">
        <f t="shared" si="336"/>
        <v>3137619.4492500001</v>
      </c>
      <c r="AL167" s="76">
        <f t="shared" si="337"/>
        <v>3979530.9303750005</v>
      </c>
      <c r="AM167" s="76">
        <f t="shared" si="338"/>
        <v>450565.11786000006</v>
      </c>
      <c r="AN167" s="76">
        <f t="shared" si="339"/>
        <v>2027543.0303700003</v>
      </c>
      <c r="AO167" s="76">
        <f t="shared" si="340"/>
        <v>27371830.909995005</v>
      </c>
      <c r="AP167" s="76">
        <f t="shared" si="341"/>
        <v>2737183.0909995008</v>
      </c>
      <c r="AQ167" s="76">
        <f t="shared" si="342"/>
        <v>520064.78728990519</v>
      </c>
      <c r="AR167" s="76">
        <f t="shared" si="343"/>
        <v>27891895.697284911</v>
      </c>
    </row>
    <row r="168" spans="1:44" ht="15.75" thickBot="1" x14ac:dyDescent="0.3">
      <c r="A168" s="1">
        <v>134</v>
      </c>
      <c r="B168" s="87" t="s">
        <v>208</v>
      </c>
      <c r="C168" s="94">
        <v>3605000</v>
      </c>
      <c r="D168" s="3"/>
      <c r="E168" s="3"/>
      <c r="F168" s="3"/>
      <c r="G168" s="38">
        <v>30</v>
      </c>
      <c r="H168" s="94">
        <v>2577575</v>
      </c>
      <c r="I168" s="61">
        <f t="shared" si="310"/>
        <v>0</v>
      </c>
      <c r="J168" s="39">
        <f t="shared" si="311"/>
        <v>0</v>
      </c>
      <c r="K168" s="39">
        <f t="shared" si="312"/>
        <v>2577575</v>
      </c>
      <c r="L168" s="39">
        <f t="shared" si="313"/>
        <v>2577575</v>
      </c>
      <c r="M168" s="61">
        <f t="shared" si="314"/>
        <v>103103</v>
      </c>
      <c r="N168" s="61">
        <f t="shared" si="315"/>
        <v>103103</v>
      </c>
      <c r="O168" s="61"/>
      <c r="P168" s="61" t="b">
        <f t="shared" si="316"/>
        <v>0</v>
      </c>
      <c r="Q168" s="39">
        <f t="shared" si="317"/>
        <v>206206</v>
      </c>
      <c r="R168" s="39">
        <f t="shared" si="318"/>
        <v>2371369</v>
      </c>
      <c r="S168" s="61">
        <f t="shared" si="319"/>
        <v>0</v>
      </c>
      <c r="T168" s="61">
        <f t="shared" si="320"/>
        <v>309309</v>
      </c>
      <c r="U168" s="61">
        <f t="shared" si="321"/>
        <v>26909.882999999998</v>
      </c>
      <c r="V168" s="61">
        <f t="shared" si="322"/>
        <v>107484.8775</v>
      </c>
      <c r="W168" s="65">
        <f t="shared" si="323"/>
        <v>0</v>
      </c>
      <c r="X168" s="65">
        <f t="shared" si="324"/>
        <v>0</v>
      </c>
      <c r="Y168" s="39">
        <f t="shared" si="325"/>
        <v>443703.76049999997</v>
      </c>
      <c r="Z168" s="61">
        <f t="shared" si="326"/>
        <v>214711.9975</v>
      </c>
      <c r="AA168" s="61">
        <f t="shared" si="327"/>
        <v>107484.8775</v>
      </c>
      <c r="AB168" s="61">
        <f t="shared" si="328"/>
        <v>214789.32475</v>
      </c>
      <c r="AC168" s="61">
        <f t="shared" si="329"/>
        <v>25775.75</v>
      </c>
      <c r="AD168" s="39">
        <f t="shared" si="330"/>
        <v>562761.94975000003</v>
      </c>
      <c r="AE168" s="39">
        <f t="shared" si="331"/>
        <v>3584040.71025</v>
      </c>
      <c r="AF168" s="39">
        <f t="shared" si="332"/>
        <v>4880140</v>
      </c>
      <c r="AG168" s="39">
        <f t="shared" si="333"/>
        <v>-4294523.2</v>
      </c>
      <c r="AH168" s="18">
        <v>4.5</v>
      </c>
      <c r="AI168" s="19">
        <f t="shared" si="334"/>
        <v>16128183.196125001</v>
      </c>
      <c r="AJ168" s="76">
        <f t="shared" si="335"/>
        <v>11599087.5</v>
      </c>
      <c r="AK168" s="76">
        <f t="shared" si="336"/>
        <v>1996666.9222499998</v>
      </c>
      <c r="AL168" s="76">
        <f t="shared" si="337"/>
        <v>2532428.773875</v>
      </c>
      <c r="AM168" s="76">
        <f t="shared" si="338"/>
        <v>286723.25682000001</v>
      </c>
      <c r="AN168" s="76">
        <f t="shared" si="339"/>
        <v>1290254.6556900002</v>
      </c>
      <c r="AO168" s="76">
        <f t="shared" si="340"/>
        <v>17418437.851815</v>
      </c>
      <c r="AP168" s="76">
        <f t="shared" si="341"/>
        <v>1741843.7851815</v>
      </c>
      <c r="AQ168" s="76">
        <f t="shared" si="342"/>
        <v>330950.31918448501</v>
      </c>
      <c r="AR168" s="76">
        <f t="shared" si="343"/>
        <v>17749388.170999486</v>
      </c>
    </row>
    <row r="169" spans="1:44" ht="15.75" thickBot="1" x14ac:dyDescent="0.3">
      <c r="A169" s="1">
        <v>135</v>
      </c>
      <c r="B169" s="87" t="s">
        <v>209</v>
      </c>
      <c r="C169" s="94">
        <v>2864430</v>
      </c>
      <c r="D169" s="3"/>
      <c r="E169" s="3"/>
      <c r="F169" s="3"/>
      <c r="G169" s="38">
        <v>30</v>
      </c>
      <c r="H169" s="94">
        <v>2048067</v>
      </c>
      <c r="I169" s="61">
        <f t="shared" si="310"/>
        <v>0</v>
      </c>
      <c r="J169" s="39">
        <f t="shared" si="311"/>
        <v>0</v>
      </c>
      <c r="K169" s="39">
        <f t="shared" si="312"/>
        <v>2048066.9999999998</v>
      </c>
      <c r="L169" s="39">
        <f t="shared" si="313"/>
        <v>2048066.9999999998</v>
      </c>
      <c r="M169" s="61">
        <f t="shared" si="314"/>
        <v>81922.679999999993</v>
      </c>
      <c r="N169" s="61">
        <f t="shared" si="315"/>
        <v>81922.679999999993</v>
      </c>
      <c r="O169" s="61"/>
      <c r="P169" s="61" t="b">
        <f t="shared" si="316"/>
        <v>0</v>
      </c>
      <c r="Q169" s="39">
        <f t="shared" si="317"/>
        <v>163845.35999999999</v>
      </c>
      <c r="R169" s="39">
        <f t="shared" si="318"/>
        <v>1884221.6399999997</v>
      </c>
      <c r="S169" s="61">
        <f t="shared" si="319"/>
        <v>0</v>
      </c>
      <c r="T169" s="61">
        <f t="shared" si="320"/>
        <v>245768.03999999995</v>
      </c>
      <c r="U169" s="61">
        <f t="shared" si="321"/>
        <v>21381.819479999998</v>
      </c>
      <c r="V169" s="61">
        <f t="shared" si="322"/>
        <v>85404.393899999995</v>
      </c>
      <c r="W169" s="65">
        <f t="shared" si="323"/>
        <v>0</v>
      </c>
      <c r="X169" s="65">
        <f t="shared" si="324"/>
        <v>0</v>
      </c>
      <c r="Y169" s="39">
        <f t="shared" si="325"/>
        <v>352554.25337999989</v>
      </c>
      <c r="Z169" s="61">
        <f t="shared" si="326"/>
        <v>170603.98109999998</v>
      </c>
      <c r="AA169" s="61">
        <f t="shared" si="327"/>
        <v>85404.393899999995</v>
      </c>
      <c r="AB169" s="61">
        <f t="shared" si="328"/>
        <v>170665.42310999997</v>
      </c>
      <c r="AC169" s="61">
        <f t="shared" si="329"/>
        <v>20480.669999999998</v>
      </c>
      <c r="AD169" s="39">
        <f t="shared" si="330"/>
        <v>447154.46810999996</v>
      </c>
      <c r="AE169" s="39">
        <f t="shared" si="331"/>
        <v>2847775.7214899994</v>
      </c>
      <c r="AF169" s="39">
        <f t="shared" si="332"/>
        <v>4880140</v>
      </c>
      <c r="AG169" s="39">
        <f t="shared" si="333"/>
        <v>-4294523.2</v>
      </c>
      <c r="AH169" s="18">
        <v>4.5</v>
      </c>
      <c r="AI169" s="19">
        <f t="shared" si="334"/>
        <v>12814990.746704997</v>
      </c>
      <c r="AJ169" s="76">
        <f t="shared" si="335"/>
        <v>9216301.4999999981</v>
      </c>
      <c r="AK169" s="76">
        <f t="shared" si="336"/>
        <v>1586494.1402099994</v>
      </c>
      <c r="AL169" s="76">
        <f t="shared" si="337"/>
        <v>2012195.1064949997</v>
      </c>
      <c r="AM169" s="76">
        <f t="shared" si="338"/>
        <v>227822.05771919995</v>
      </c>
      <c r="AN169" s="76">
        <f t="shared" si="339"/>
        <v>1025199.2597363999</v>
      </c>
      <c r="AO169" s="76">
        <f t="shared" si="340"/>
        <v>13840190.006441398</v>
      </c>
      <c r="AP169" s="76">
        <f t="shared" si="341"/>
        <v>1384019.0006441399</v>
      </c>
      <c r="AQ169" s="76">
        <f t="shared" si="342"/>
        <v>262963.6101223866</v>
      </c>
      <c r="AR169" s="76">
        <f t="shared" si="343"/>
        <v>14103153.616563784</v>
      </c>
    </row>
    <row r="170" spans="1:44" ht="15.75" thickBot="1" x14ac:dyDescent="0.3">
      <c r="A170" s="1">
        <v>136</v>
      </c>
      <c r="B170" s="87" t="s">
        <v>210</v>
      </c>
      <c r="C170" s="94">
        <v>4635000</v>
      </c>
      <c r="D170" s="3"/>
      <c r="E170" s="3"/>
      <c r="F170" s="3"/>
      <c r="G170" s="38">
        <v>30</v>
      </c>
      <c r="H170" s="94">
        <v>3314025</v>
      </c>
      <c r="I170" s="61">
        <f t="shared" si="310"/>
        <v>0</v>
      </c>
      <c r="J170" s="39">
        <f t="shared" si="311"/>
        <v>0</v>
      </c>
      <c r="K170" s="39">
        <f t="shared" si="312"/>
        <v>3314025</v>
      </c>
      <c r="L170" s="39">
        <f t="shared" si="313"/>
        <v>3314025</v>
      </c>
      <c r="M170" s="61">
        <f t="shared" si="314"/>
        <v>132561</v>
      </c>
      <c r="N170" s="61">
        <f t="shared" si="315"/>
        <v>132561</v>
      </c>
      <c r="O170" s="61"/>
      <c r="P170" s="61" t="b">
        <f t="shared" si="316"/>
        <v>0</v>
      </c>
      <c r="Q170" s="39">
        <f t="shared" si="317"/>
        <v>265122</v>
      </c>
      <c r="R170" s="39">
        <f t="shared" si="318"/>
        <v>3048903</v>
      </c>
      <c r="S170" s="61">
        <f t="shared" si="319"/>
        <v>0</v>
      </c>
      <c r="T170" s="61">
        <f t="shared" si="320"/>
        <v>397683</v>
      </c>
      <c r="U170" s="61">
        <f t="shared" si="321"/>
        <v>34598.421000000002</v>
      </c>
      <c r="V170" s="61">
        <f t="shared" si="322"/>
        <v>138194.8425</v>
      </c>
      <c r="W170" s="65">
        <f t="shared" si="323"/>
        <v>0</v>
      </c>
      <c r="X170" s="65">
        <f t="shared" si="324"/>
        <v>0</v>
      </c>
      <c r="Y170" s="39">
        <f t="shared" si="325"/>
        <v>570476.2635</v>
      </c>
      <c r="Z170" s="61">
        <f t="shared" si="326"/>
        <v>276058.28249999997</v>
      </c>
      <c r="AA170" s="61">
        <f t="shared" si="327"/>
        <v>138194.8425</v>
      </c>
      <c r="AB170" s="61">
        <f t="shared" si="328"/>
        <v>276157.70325000002</v>
      </c>
      <c r="AC170" s="61">
        <f t="shared" si="329"/>
        <v>33140.25</v>
      </c>
      <c r="AD170" s="39">
        <f t="shared" si="330"/>
        <v>723551.07825000002</v>
      </c>
      <c r="AE170" s="39">
        <f t="shared" si="331"/>
        <v>4608052.3417500006</v>
      </c>
      <c r="AF170" s="39">
        <f t="shared" si="332"/>
        <v>4880140</v>
      </c>
      <c r="AG170" s="39">
        <f t="shared" si="333"/>
        <v>-4294523.2</v>
      </c>
      <c r="AH170" s="18">
        <v>4.5</v>
      </c>
      <c r="AI170" s="19">
        <f t="shared" si="334"/>
        <v>20736235.537875004</v>
      </c>
      <c r="AJ170" s="76">
        <f t="shared" si="335"/>
        <v>14913112.5</v>
      </c>
      <c r="AK170" s="76">
        <f t="shared" si="336"/>
        <v>2567143.1857500002</v>
      </c>
      <c r="AL170" s="76">
        <f t="shared" si="337"/>
        <v>3255979.8521250002</v>
      </c>
      <c r="AM170" s="76">
        <f t="shared" si="338"/>
        <v>368644.18734000006</v>
      </c>
      <c r="AN170" s="76">
        <f t="shared" si="339"/>
        <v>1658898.8430300003</v>
      </c>
      <c r="AO170" s="76">
        <f t="shared" si="340"/>
        <v>22395134.380905006</v>
      </c>
      <c r="AP170" s="76">
        <f t="shared" si="341"/>
        <v>2239513.4380905009</v>
      </c>
      <c r="AQ170" s="76">
        <f t="shared" si="342"/>
        <v>425507.55323719518</v>
      </c>
      <c r="AR170" s="76">
        <f t="shared" si="343"/>
        <v>22820641.934142202</v>
      </c>
    </row>
    <row r="171" spans="1:44" ht="15.75" thickBot="1" x14ac:dyDescent="0.3">
      <c r="A171" s="1">
        <v>137</v>
      </c>
      <c r="B171" s="87" t="s">
        <v>211</v>
      </c>
      <c r="C171" s="94">
        <v>4635000</v>
      </c>
      <c r="D171" s="3"/>
      <c r="E171" s="3"/>
      <c r="F171" s="3"/>
      <c r="G171" s="38">
        <v>30</v>
      </c>
      <c r="H171" s="94">
        <v>3314025</v>
      </c>
      <c r="I171" s="61">
        <f t="shared" si="310"/>
        <v>0</v>
      </c>
      <c r="J171" s="39">
        <f t="shared" si="311"/>
        <v>0</v>
      </c>
      <c r="K171" s="39">
        <f t="shared" si="312"/>
        <v>3314025</v>
      </c>
      <c r="L171" s="39">
        <f t="shared" si="313"/>
        <v>3314025</v>
      </c>
      <c r="M171" s="61">
        <f t="shared" si="314"/>
        <v>132561</v>
      </c>
      <c r="N171" s="61">
        <f t="shared" si="315"/>
        <v>132561</v>
      </c>
      <c r="O171" s="61"/>
      <c r="P171" s="61" t="b">
        <f t="shared" si="316"/>
        <v>0</v>
      </c>
      <c r="Q171" s="39">
        <f t="shared" si="317"/>
        <v>265122</v>
      </c>
      <c r="R171" s="39">
        <f t="shared" si="318"/>
        <v>3048903</v>
      </c>
      <c r="S171" s="61">
        <f t="shared" si="319"/>
        <v>0</v>
      </c>
      <c r="T171" s="61">
        <f t="shared" si="320"/>
        <v>397683</v>
      </c>
      <c r="U171" s="61">
        <f t="shared" si="321"/>
        <v>34598.421000000002</v>
      </c>
      <c r="V171" s="61">
        <f t="shared" si="322"/>
        <v>138194.8425</v>
      </c>
      <c r="W171" s="65">
        <f t="shared" si="323"/>
        <v>0</v>
      </c>
      <c r="X171" s="65">
        <f t="shared" si="324"/>
        <v>0</v>
      </c>
      <c r="Y171" s="39">
        <f t="shared" si="325"/>
        <v>570476.2635</v>
      </c>
      <c r="Z171" s="61">
        <f t="shared" si="326"/>
        <v>276058.28249999997</v>
      </c>
      <c r="AA171" s="61">
        <f t="shared" si="327"/>
        <v>138194.8425</v>
      </c>
      <c r="AB171" s="61">
        <f t="shared" si="328"/>
        <v>276157.70325000002</v>
      </c>
      <c r="AC171" s="61">
        <f t="shared" si="329"/>
        <v>33140.25</v>
      </c>
      <c r="AD171" s="39">
        <f t="shared" si="330"/>
        <v>723551.07825000002</v>
      </c>
      <c r="AE171" s="39">
        <f t="shared" si="331"/>
        <v>4608052.3417500006</v>
      </c>
      <c r="AF171" s="39">
        <f t="shared" si="332"/>
        <v>4880140</v>
      </c>
      <c r="AG171" s="39">
        <f t="shared" si="333"/>
        <v>-4294523.2</v>
      </c>
      <c r="AH171" s="18">
        <v>4.5</v>
      </c>
      <c r="AI171" s="19">
        <f t="shared" si="334"/>
        <v>20736235.537875004</v>
      </c>
      <c r="AJ171" s="76">
        <f t="shared" si="335"/>
        <v>14913112.5</v>
      </c>
      <c r="AK171" s="76">
        <f t="shared" si="336"/>
        <v>2567143.1857500002</v>
      </c>
      <c r="AL171" s="76">
        <f t="shared" si="337"/>
        <v>3255979.8521250002</v>
      </c>
      <c r="AM171" s="76">
        <f t="shared" si="338"/>
        <v>368644.18734000006</v>
      </c>
      <c r="AN171" s="76">
        <f t="shared" si="339"/>
        <v>1658898.8430300003</v>
      </c>
      <c r="AO171" s="76">
        <f t="shared" si="340"/>
        <v>22395134.380905006</v>
      </c>
      <c r="AP171" s="76">
        <f t="shared" si="341"/>
        <v>2239513.4380905009</v>
      </c>
      <c r="AQ171" s="76">
        <f t="shared" si="342"/>
        <v>425507.55323719518</v>
      </c>
      <c r="AR171" s="76">
        <f t="shared" si="343"/>
        <v>22820641.934142202</v>
      </c>
    </row>
    <row r="172" spans="1:44" ht="15.75" thickBot="1" x14ac:dyDescent="0.3">
      <c r="A172" s="1">
        <v>138</v>
      </c>
      <c r="B172" s="87" t="s">
        <v>212</v>
      </c>
      <c r="C172" s="94">
        <v>4635000</v>
      </c>
      <c r="D172" s="3"/>
      <c r="E172" s="3"/>
      <c r="F172" s="3"/>
      <c r="G172" s="38">
        <v>30</v>
      </c>
      <c r="H172" s="94">
        <v>3314025</v>
      </c>
      <c r="I172" s="61">
        <f t="shared" si="310"/>
        <v>0</v>
      </c>
      <c r="J172" s="39">
        <f t="shared" si="311"/>
        <v>0</v>
      </c>
      <c r="K172" s="39">
        <f t="shared" si="312"/>
        <v>3314025</v>
      </c>
      <c r="L172" s="39">
        <f t="shared" si="313"/>
        <v>3314025</v>
      </c>
      <c r="M172" s="61">
        <f t="shared" si="314"/>
        <v>132561</v>
      </c>
      <c r="N172" s="61">
        <f t="shared" si="315"/>
        <v>132561</v>
      </c>
      <c r="O172" s="61"/>
      <c r="P172" s="61" t="b">
        <f t="shared" si="316"/>
        <v>0</v>
      </c>
      <c r="Q172" s="39">
        <f t="shared" si="317"/>
        <v>265122</v>
      </c>
      <c r="R172" s="39">
        <f t="shared" si="318"/>
        <v>3048903</v>
      </c>
      <c r="S172" s="61">
        <f t="shared" si="319"/>
        <v>0</v>
      </c>
      <c r="T172" s="61">
        <f t="shared" si="320"/>
        <v>397683</v>
      </c>
      <c r="U172" s="61">
        <f t="shared" si="321"/>
        <v>34598.421000000002</v>
      </c>
      <c r="V172" s="61">
        <f t="shared" si="322"/>
        <v>138194.8425</v>
      </c>
      <c r="W172" s="65">
        <f t="shared" si="323"/>
        <v>0</v>
      </c>
      <c r="X172" s="65">
        <f t="shared" si="324"/>
        <v>0</v>
      </c>
      <c r="Y172" s="39">
        <f t="shared" si="325"/>
        <v>570476.2635</v>
      </c>
      <c r="Z172" s="61">
        <f t="shared" si="326"/>
        <v>276058.28249999997</v>
      </c>
      <c r="AA172" s="61">
        <f t="shared" si="327"/>
        <v>138194.8425</v>
      </c>
      <c r="AB172" s="61">
        <f t="shared" si="328"/>
        <v>276157.70325000002</v>
      </c>
      <c r="AC172" s="61">
        <f t="shared" si="329"/>
        <v>33140.25</v>
      </c>
      <c r="AD172" s="39">
        <f t="shared" si="330"/>
        <v>723551.07825000002</v>
      </c>
      <c r="AE172" s="39">
        <f t="shared" si="331"/>
        <v>4608052.3417500006</v>
      </c>
      <c r="AF172" s="39">
        <f t="shared" si="332"/>
        <v>4880140</v>
      </c>
      <c r="AG172" s="39">
        <f t="shared" si="333"/>
        <v>-4294523.2</v>
      </c>
      <c r="AH172" s="18">
        <v>4.5</v>
      </c>
      <c r="AI172" s="19">
        <f t="shared" si="334"/>
        <v>20736235.537875004</v>
      </c>
      <c r="AJ172" s="76">
        <f t="shared" si="335"/>
        <v>14913112.5</v>
      </c>
      <c r="AK172" s="76">
        <f t="shared" si="336"/>
        <v>2567143.1857500002</v>
      </c>
      <c r="AL172" s="76">
        <f t="shared" si="337"/>
        <v>3255979.8521250002</v>
      </c>
      <c r="AM172" s="76">
        <f t="shared" si="338"/>
        <v>368644.18734000006</v>
      </c>
      <c r="AN172" s="76">
        <f t="shared" si="339"/>
        <v>1658898.8430300003</v>
      </c>
      <c r="AO172" s="76">
        <f t="shared" si="340"/>
        <v>22395134.380905006</v>
      </c>
      <c r="AP172" s="76">
        <f t="shared" si="341"/>
        <v>2239513.4380905009</v>
      </c>
      <c r="AQ172" s="76">
        <f t="shared" si="342"/>
        <v>425507.55323719518</v>
      </c>
      <c r="AR172" s="76">
        <f t="shared" si="343"/>
        <v>22820641.934142202</v>
      </c>
    </row>
    <row r="173" spans="1:44" ht="15.75" thickBot="1" x14ac:dyDescent="0.3">
      <c r="A173" s="1">
        <v>139</v>
      </c>
      <c r="B173" s="87" t="s">
        <v>213</v>
      </c>
      <c r="C173" s="94">
        <v>9328302</v>
      </c>
      <c r="D173" s="3"/>
      <c r="E173" s="3"/>
      <c r="F173" s="3"/>
      <c r="G173" s="38">
        <v>30</v>
      </c>
      <c r="H173" s="94">
        <v>6669736</v>
      </c>
      <c r="I173" s="61">
        <f t="shared" si="310"/>
        <v>0</v>
      </c>
      <c r="J173" s="39">
        <f t="shared" si="311"/>
        <v>0</v>
      </c>
      <c r="K173" s="39">
        <f t="shared" si="312"/>
        <v>6669736</v>
      </c>
      <c r="L173" s="39">
        <f t="shared" si="313"/>
        <v>6669736</v>
      </c>
      <c r="M173" s="61">
        <f t="shared" si="314"/>
        <v>266789.44</v>
      </c>
      <c r="N173" s="61">
        <f t="shared" si="315"/>
        <v>266789.44</v>
      </c>
      <c r="O173" s="61"/>
      <c r="P173" s="61">
        <f t="shared" si="316"/>
        <v>66697.36</v>
      </c>
      <c r="Q173" s="39">
        <f t="shared" si="317"/>
        <v>600276.24</v>
      </c>
      <c r="R173" s="39">
        <f t="shared" si="318"/>
        <v>6069459.7599999998</v>
      </c>
      <c r="S173" s="61">
        <f t="shared" si="319"/>
        <v>0</v>
      </c>
      <c r="T173" s="61">
        <f t="shared" si="320"/>
        <v>800368.32</v>
      </c>
      <c r="U173" s="61">
        <f t="shared" si="321"/>
        <v>69632.043839999998</v>
      </c>
      <c r="V173" s="61">
        <f t="shared" si="322"/>
        <v>278127.99119999999</v>
      </c>
      <c r="W173" s="65">
        <f t="shared" si="323"/>
        <v>0</v>
      </c>
      <c r="X173" s="65">
        <f t="shared" si="324"/>
        <v>0</v>
      </c>
      <c r="Y173" s="39">
        <f t="shared" si="325"/>
        <v>1148128.3550400001</v>
      </c>
      <c r="Z173" s="61">
        <f t="shared" si="326"/>
        <v>555589.00879999995</v>
      </c>
      <c r="AA173" s="61">
        <f t="shared" si="327"/>
        <v>278127.99119999999</v>
      </c>
      <c r="AB173" s="61">
        <f t="shared" si="328"/>
        <v>555789.10088000004</v>
      </c>
      <c r="AC173" s="61">
        <f t="shared" si="329"/>
        <v>66697.36</v>
      </c>
      <c r="AD173" s="39">
        <f t="shared" si="330"/>
        <v>1456203.4608800001</v>
      </c>
      <c r="AE173" s="39">
        <f t="shared" si="331"/>
        <v>9274067.8159200009</v>
      </c>
      <c r="AF173" s="39">
        <f t="shared" si="332"/>
        <v>4880140</v>
      </c>
      <c r="AG173" s="39">
        <f t="shared" si="333"/>
        <v>-4294523.2</v>
      </c>
      <c r="AH173" s="18">
        <v>4.5</v>
      </c>
      <c r="AI173" s="19">
        <f t="shared" si="334"/>
        <v>41733305.171640001</v>
      </c>
      <c r="AJ173" s="76">
        <f t="shared" si="335"/>
        <v>30013812</v>
      </c>
      <c r="AK173" s="76">
        <f t="shared" si="336"/>
        <v>5166577.5976800006</v>
      </c>
      <c r="AL173" s="76">
        <f t="shared" si="337"/>
        <v>6552915.5739600006</v>
      </c>
      <c r="AM173" s="76">
        <f t="shared" si="338"/>
        <v>741925.42527360003</v>
      </c>
      <c r="AN173" s="76">
        <f t="shared" si="339"/>
        <v>3338664.4137312002</v>
      </c>
      <c r="AO173" s="76">
        <f t="shared" si="340"/>
        <v>45071969.585371204</v>
      </c>
      <c r="AP173" s="76">
        <f t="shared" si="341"/>
        <v>4507196.9585371204</v>
      </c>
      <c r="AQ173" s="76">
        <f t="shared" si="342"/>
        <v>856367.42212205287</v>
      </c>
      <c r="AR173" s="76">
        <f t="shared" si="343"/>
        <v>45928337.007493258</v>
      </c>
    </row>
    <row r="174" spans="1:44" ht="15.75" thickBot="1" x14ac:dyDescent="0.3">
      <c r="A174" s="1">
        <v>140</v>
      </c>
      <c r="B174" s="87" t="s">
        <v>214</v>
      </c>
      <c r="C174" s="94">
        <v>3925330</v>
      </c>
      <c r="D174" s="3"/>
      <c r="E174" s="3"/>
      <c r="F174" s="3"/>
      <c r="G174" s="38">
        <v>30</v>
      </c>
      <c r="H174" s="94">
        <v>2806611</v>
      </c>
      <c r="I174" s="61">
        <f t="shared" si="310"/>
        <v>0</v>
      </c>
      <c r="J174" s="39">
        <f t="shared" si="311"/>
        <v>0</v>
      </c>
      <c r="K174" s="39">
        <f t="shared" si="312"/>
        <v>2806611</v>
      </c>
      <c r="L174" s="39">
        <f t="shared" si="313"/>
        <v>2806611</v>
      </c>
      <c r="M174" s="61">
        <f t="shared" si="314"/>
        <v>112264.44</v>
      </c>
      <c r="N174" s="61">
        <f t="shared" si="315"/>
        <v>112264.44</v>
      </c>
      <c r="O174" s="61"/>
      <c r="P174" s="61" t="b">
        <f t="shared" si="316"/>
        <v>0</v>
      </c>
      <c r="Q174" s="39">
        <f t="shared" si="317"/>
        <v>224528.88</v>
      </c>
      <c r="R174" s="39">
        <f t="shared" si="318"/>
        <v>2582082.12</v>
      </c>
      <c r="S174" s="61">
        <f t="shared" si="319"/>
        <v>0</v>
      </c>
      <c r="T174" s="61">
        <f t="shared" si="320"/>
        <v>336793.32</v>
      </c>
      <c r="U174" s="61">
        <f t="shared" si="321"/>
        <v>29301.018840000001</v>
      </c>
      <c r="V174" s="61">
        <f t="shared" si="322"/>
        <v>117035.6787</v>
      </c>
      <c r="W174" s="65">
        <f t="shared" si="323"/>
        <v>0</v>
      </c>
      <c r="X174" s="65">
        <f t="shared" si="324"/>
        <v>0</v>
      </c>
      <c r="Y174" s="39">
        <f t="shared" si="325"/>
        <v>483130.01753999997</v>
      </c>
      <c r="Z174" s="61">
        <f t="shared" si="326"/>
        <v>233790.69630000001</v>
      </c>
      <c r="AA174" s="61">
        <f t="shared" si="327"/>
        <v>117035.6787</v>
      </c>
      <c r="AB174" s="61">
        <f t="shared" si="328"/>
        <v>233874.89463</v>
      </c>
      <c r="AC174" s="61">
        <f t="shared" si="329"/>
        <v>28066.11</v>
      </c>
      <c r="AD174" s="39">
        <f t="shared" si="330"/>
        <v>612767.37962999998</v>
      </c>
      <c r="AE174" s="39">
        <f t="shared" si="331"/>
        <v>3902508.3971699998</v>
      </c>
      <c r="AF174" s="39">
        <f t="shared" si="332"/>
        <v>4880140</v>
      </c>
      <c r="AG174" s="39">
        <f t="shared" si="333"/>
        <v>-4294523.2</v>
      </c>
      <c r="AH174" s="18">
        <v>4.5</v>
      </c>
      <c r="AI174" s="19">
        <f t="shared" si="334"/>
        <v>17561287.787264999</v>
      </c>
      <c r="AJ174" s="76">
        <f t="shared" si="335"/>
        <v>12629749.5</v>
      </c>
      <c r="AK174" s="76">
        <f t="shared" si="336"/>
        <v>2174085.0789299998</v>
      </c>
      <c r="AL174" s="76">
        <f t="shared" si="337"/>
        <v>2757453.2083350001</v>
      </c>
      <c r="AM174" s="76">
        <f t="shared" si="338"/>
        <v>312200.67177359998</v>
      </c>
      <c r="AN174" s="76">
        <f t="shared" si="339"/>
        <v>1404903.0229811999</v>
      </c>
      <c r="AO174" s="76">
        <f t="shared" si="340"/>
        <v>18966190.810246199</v>
      </c>
      <c r="AP174" s="76">
        <f t="shared" si="341"/>
        <v>1896619.08102462</v>
      </c>
      <c r="AQ174" s="76">
        <f t="shared" si="342"/>
        <v>360357.6253946778</v>
      </c>
      <c r="AR174" s="76">
        <f t="shared" si="343"/>
        <v>19326548.435640879</v>
      </c>
    </row>
    <row r="175" spans="1:44" ht="15.75" thickBot="1" x14ac:dyDescent="0.3">
      <c r="A175" s="1">
        <v>141</v>
      </c>
      <c r="B175" s="87" t="s">
        <v>215</v>
      </c>
      <c r="C175" s="94">
        <v>3090000</v>
      </c>
      <c r="D175" s="3"/>
      <c r="E175" s="3"/>
      <c r="F175" s="3"/>
      <c r="G175" s="38">
        <v>30</v>
      </c>
      <c r="H175" s="94">
        <v>2209350</v>
      </c>
      <c r="I175" s="61">
        <f t="shared" si="310"/>
        <v>0</v>
      </c>
      <c r="J175" s="39">
        <f t="shared" si="311"/>
        <v>0</v>
      </c>
      <c r="K175" s="39">
        <f t="shared" si="312"/>
        <v>2209350</v>
      </c>
      <c r="L175" s="39">
        <f t="shared" si="313"/>
        <v>2209350</v>
      </c>
      <c r="M175" s="61">
        <f t="shared" si="314"/>
        <v>88374</v>
      </c>
      <c r="N175" s="61">
        <f t="shared" si="315"/>
        <v>88374</v>
      </c>
      <c r="O175" s="61"/>
      <c r="P175" s="61" t="b">
        <f t="shared" si="316"/>
        <v>0</v>
      </c>
      <c r="Q175" s="39">
        <f t="shared" si="317"/>
        <v>176748</v>
      </c>
      <c r="R175" s="39">
        <f t="shared" si="318"/>
        <v>2032602</v>
      </c>
      <c r="S175" s="61">
        <f t="shared" si="319"/>
        <v>0</v>
      </c>
      <c r="T175" s="61">
        <f t="shared" si="320"/>
        <v>265122</v>
      </c>
      <c r="U175" s="61">
        <f t="shared" si="321"/>
        <v>23065.613999999998</v>
      </c>
      <c r="V175" s="61">
        <f t="shared" si="322"/>
        <v>92129.895000000004</v>
      </c>
      <c r="W175" s="65">
        <f t="shared" si="323"/>
        <v>0</v>
      </c>
      <c r="X175" s="65">
        <f t="shared" si="324"/>
        <v>0</v>
      </c>
      <c r="Y175" s="39">
        <f t="shared" si="325"/>
        <v>380317.50900000002</v>
      </c>
      <c r="Z175" s="61">
        <f t="shared" si="326"/>
        <v>184038.85500000001</v>
      </c>
      <c r="AA175" s="61">
        <f t="shared" si="327"/>
        <v>92129.895000000004</v>
      </c>
      <c r="AB175" s="61">
        <f t="shared" si="328"/>
        <v>184105.1355</v>
      </c>
      <c r="AC175" s="61">
        <f t="shared" si="329"/>
        <v>22093.5</v>
      </c>
      <c r="AD175" s="39">
        <f t="shared" si="330"/>
        <v>482367.38549999997</v>
      </c>
      <c r="AE175" s="39">
        <f t="shared" si="331"/>
        <v>3072034.8944999999</v>
      </c>
      <c r="AF175" s="39">
        <f t="shared" si="332"/>
        <v>4880140</v>
      </c>
      <c r="AG175" s="39">
        <f t="shared" si="333"/>
        <v>-4294523.2</v>
      </c>
      <c r="AH175" s="18">
        <v>4.5</v>
      </c>
      <c r="AI175" s="19">
        <f t="shared" si="334"/>
        <v>13824157.025249999</v>
      </c>
      <c r="AJ175" s="76">
        <f t="shared" si="335"/>
        <v>9942075</v>
      </c>
      <c r="AK175" s="76">
        <f t="shared" si="336"/>
        <v>1711428.7905000001</v>
      </c>
      <c r="AL175" s="76">
        <f t="shared" si="337"/>
        <v>2170653.2347499998</v>
      </c>
      <c r="AM175" s="76">
        <f t="shared" si="338"/>
        <v>245762.79156000001</v>
      </c>
      <c r="AN175" s="76">
        <f t="shared" si="339"/>
        <v>1105932.5620199998</v>
      </c>
      <c r="AO175" s="76">
        <f t="shared" si="340"/>
        <v>14930089.587269999</v>
      </c>
      <c r="AP175" s="76">
        <f t="shared" si="341"/>
        <v>1493008.958727</v>
      </c>
      <c r="AQ175" s="76">
        <f t="shared" si="342"/>
        <v>283671.70215813001</v>
      </c>
      <c r="AR175" s="76">
        <f t="shared" si="343"/>
        <v>15213761.28942813</v>
      </c>
    </row>
    <row r="176" spans="1:44" ht="15.75" thickBot="1" x14ac:dyDescent="0.3">
      <c r="A176" s="1">
        <v>142</v>
      </c>
      <c r="B176" s="87" t="s">
        <v>216</v>
      </c>
      <c r="C176" s="94">
        <v>3090000</v>
      </c>
      <c r="D176" s="3"/>
      <c r="E176" s="3"/>
      <c r="F176" s="3"/>
      <c r="G176" s="38">
        <v>30</v>
      </c>
      <c r="H176" s="94">
        <v>2209350</v>
      </c>
      <c r="I176" s="61">
        <f t="shared" si="310"/>
        <v>0</v>
      </c>
      <c r="J176" s="39">
        <f t="shared" si="311"/>
        <v>0</v>
      </c>
      <c r="K176" s="39">
        <f t="shared" si="312"/>
        <v>2209350</v>
      </c>
      <c r="L176" s="39">
        <f t="shared" si="313"/>
        <v>2209350</v>
      </c>
      <c r="M176" s="61">
        <f t="shared" si="314"/>
        <v>88374</v>
      </c>
      <c r="N176" s="61">
        <f t="shared" si="315"/>
        <v>88374</v>
      </c>
      <c r="O176" s="61"/>
      <c r="P176" s="61" t="b">
        <f t="shared" si="316"/>
        <v>0</v>
      </c>
      <c r="Q176" s="39">
        <f t="shared" si="317"/>
        <v>176748</v>
      </c>
      <c r="R176" s="39">
        <f t="shared" si="318"/>
        <v>2032602</v>
      </c>
      <c r="S176" s="61">
        <f t="shared" si="319"/>
        <v>0</v>
      </c>
      <c r="T176" s="61">
        <f t="shared" si="320"/>
        <v>265122</v>
      </c>
      <c r="U176" s="61">
        <f t="shared" si="321"/>
        <v>23065.613999999998</v>
      </c>
      <c r="V176" s="61">
        <f t="shared" si="322"/>
        <v>92129.895000000004</v>
      </c>
      <c r="W176" s="65">
        <f t="shared" si="323"/>
        <v>0</v>
      </c>
      <c r="X176" s="65">
        <f t="shared" si="324"/>
        <v>0</v>
      </c>
      <c r="Y176" s="39">
        <f t="shared" si="325"/>
        <v>380317.50900000002</v>
      </c>
      <c r="Z176" s="61">
        <f t="shared" si="326"/>
        <v>184038.85500000001</v>
      </c>
      <c r="AA176" s="61">
        <f t="shared" si="327"/>
        <v>92129.895000000004</v>
      </c>
      <c r="AB176" s="61">
        <f t="shared" si="328"/>
        <v>184105.1355</v>
      </c>
      <c r="AC176" s="61">
        <f t="shared" si="329"/>
        <v>22093.5</v>
      </c>
      <c r="AD176" s="39">
        <f t="shared" si="330"/>
        <v>482367.38549999997</v>
      </c>
      <c r="AE176" s="39">
        <f t="shared" si="331"/>
        <v>3072034.8944999999</v>
      </c>
      <c r="AF176" s="39">
        <f t="shared" si="332"/>
        <v>4880140</v>
      </c>
      <c r="AG176" s="39">
        <f t="shared" si="333"/>
        <v>-4294523.2</v>
      </c>
      <c r="AH176" s="18">
        <v>4.5</v>
      </c>
      <c r="AI176" s="19">
        <f t="shared" si="334"/>
        <v>13824157.025249999</v>
      </c>
      <c r="AJ176" s="76">
        <f t="shared" si="335"/>
        <v>9942075</v>
      </c>
      <c r="AK176" s="76">
        <f t="shared" si="336"/>
        <v>1711428.7905000001</v>
      </c>
      <c r="AL176" s="76">
        <f t="shared" si="337"/>
        <v>2170653.2347499998</v>
      </c>
      <c r="AM176" s="76">
        <f t="shared" si="338"/>
        <v>245762.79156000001</v>
      </c>
      <c r="AN176" s="76">
        <f t="shared" si="339"/>
        <v>1105932.5620199998</v>
      </c>
      <c r="AO176" s="76">
        <f t="shared" si="340"/>
        <v>14930089.587269999</v>
      </c>
      <c r="AP176" s="76">
        <f t="shared" si="341"/>
        <v>1493008.958727</v>
      </c>
      <c r="AQ176" s="76">
        <f t="shared" si="342"/>
        <v>283671.70215813001</v>
      </c>
      <c r="AR176" s="76">
        <f t="shared" si="343"/>
        <v>15213761.28942813</v>
      </c>
    </row>
    <row r="177" spans="1:44" ht="15.75" thickBot="1" x14ac:dyDescent="0.3">
      <c r="A177" s="1">
        <v>143</v>
      </c>
      <c r="B177" s="87" t="s">
        <v>215</v>
      </c>
      <c r="C177" s="94">
        <v>3090000</v>
      </c>
      <c r="D177" s="3"/>
      <c r="E177" s="3"/>
      <c r="F177" s="3"/>
      <c r="G177" s="38">
        <v>30</v>
      </c>
      <c r="H177" s="94">
        <v>2209350</v>
      </c>
      <c r="I177" s="61">
        <f t="shared" si="310"/>
        <v>0</v>
      </c>
      <c r="J177" s="39">
        <f t="shared" si="311"/>
        <v>0</v>
      </c>
      <c r="K177" s="39">
        <f t="shared" si="312"/>
        <v>2209350</v>
      </c>
      <c r="L177" s="39">
        <f t="shared" si="313"/>
        <v>2209350</v>
      </c>
      <c r="M177" s="61">
        <f t="shared" si="314"/>
        <v>88374</v>
      </c>
      <c r="N177" s="61">
        <f t="shared" si="315"/>
        <v>88374</v>
      </c>
      <c r="O177" s="61"/>
      <c r="P177" s="61" t="b">
        <f t="shared" si="316"/>
        <v>0</v>
      </c>
      <c r="Q177" s="39">
        <f t="shared" si="317"/>
        <v>176748</v>
      </c>
      <c r="R177" s="39">
        <f t="shared" si="318"/>
        <v>2032602</v>
      </c>
      <c r="S177" s="61">
        <f t="shared" si="319"/>
        <v>0</v>
      </c>
      <c r="T177" s="61">
        <f t="shared" si="320"/>
        <v>265122</v>
      </c>
      <c r="U177" s="61">
        <f t="shared" si="321"/>
        <v>23065.613999999998</v>
      </c>
      <c r="V177" s="61">
        <f t="shared" si="322"/>
        <v>92129.895000000004</v>
      </c>
      <c r="W177" s="65">
        <f t="shared" si="323"/>
        <v>0</v>
      </c>
      <c r="X177" s="65">
        <f t="shared" si="324"/>
        <v>0</v>
      </c>
      <c r="Y177" s="39">
        <f t="shared" si="325"/>
        <v>380317.50900000002</v>
      </c>
      <c r="Z177" s="61">
        <f t="shared" si="326"/>
        <v>184038.85500000001</v>
      </c>
      <c r="AA177" s="61">
        <f t="shared" si="327"/>
        <v>92129.895000000004</v>
      </c>
      <c r="AB177" s="61">
        <f t="shared" si="328"/>
        <v>184105.1355</v>
      </c>
      <c r="AC177" s="61">
        <f t="shared" si="329"/>
        <v>22093.5</v>
      </c>
      <c r="AD177" s="39">
        <f t="shared" si="330"/>
        <v>482367.38549999997</v>
      </c>
      <c r="AE177" s="39">
        <f t="shared" si="331"/>
        <v>3072034.8944999999</v>
      </c>
      <c r="AF177" s="39">
        <f t="shared" si="332"/>
        <v>4880140</v>
      </c>
      <c r="AG177" s="39">
        <f t="shared" si="333"/>
        <v>-4294523.2</v>
      </c>
      <c r="AH177" s="18">
        <v>4.5</v>
      </c>
      <c r="AI177" s="19">
        <f t="shared" si="334"/>
        <v>13824157.025249999</v>
      </c>
      <c r="AJ177" s="76">
        <f t="shared" si="335"/>
        <v>9942075</v>
      </c>
      <c r="AK177" s="76">
        <f t="shared" si="336"/>
        <v>1711428.7905000001</v>
      </c>
      <c r="AL177" s="76">
        <f t="shared" si="337"/>
        <v>2170653.2347499998</v>
      </c>
      <c r="AM177" s="76">
        <f t="shared" si="338"/>
        <v>245762.79156000001</v>
      </c>
      <c r="AN177" s="76">
        <f t="shared" si="339"/>
        <v>1105932.5620199998</v>
      </c>
      <c r="AO177" s="76">
        <f t="shared" si="340"/>
        <v>14930089.587269999</v>
      </c>
      <c r="AP177" s="76">
        <f t="shared" si="341"/>
        <v>1493008.958727</v>
      </c>
      <c r="AQ177" s="76">
        <f t="shared" si="342"/>
        <v>283671.70215813001</v>
      </c>
      <c r="AR177" s="76">
        <f t="shared" si="343"/>
        <v>15213761.28942813</v>
      </c>
    </row>
    <row r="178" spans="1:44" ht="15.75" thickBot="1" x14ac:dyDescent="0.3">
      <c r="B178" s="85" t="s">
        <v>217</v>
      </c>
      <c r="C178" s="89"/>
      <c r="D178" s="3"/>
      <c r="E178" s="3"/>
      <c r="F178" s="3"/>
      <c r="G178" s="89"/>
      <c r="H178" s="91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95"/>
      <c r="AI178" s="89"/>
      <c r="AJ178" s="76"/>
      <c r="AK178" s="76"/>
      <c r="AL178" s="76"/>
      <c r="AM178" s="76"/>
      <c r="AN178" s="76"/>
      <c r="AO178" s="76"/>
      <c r="AP178" s="76"/>
      <c r="AQ178" s="76"/>
      <c r="AR178" s="76"/>
    </row>
    <row r="179" spans="1:44" ht="15.75" thickBot="1" x14ac:dyDescent="0.3">
      <c r="A179" s="1">
        <v>144</v>
      </c>
      <c r="B179" s="87" t="s">
        <v>218</v>
      </c>
      <c r="C179" s="94">
        <v>3500970</v>
      </c>
      <c r="D179" s="3"/>
      <c r="E179" s="3"/>
      <c r="F179" s="3"/>
      <c r="G179" s="38">
        <v>30</v>
      </c>
      <c r="H179" s="94">
        <v>2503194</v>
      </c>
      <c r="I179" s="61">
        <f t="shared" ref="I179:I186" si="344">IF(H179&lt;2000000,117172,0)</f>
        <v>0</v>
      </c>
      <c r="J179" s="39">
        <f t="shared" ref="J179:J186" si="345">+(I179/30)*G179</f>
        <v>0</v>
      </c>
      <c r="K179" s="39">
        <f t="shared" ref="K179:K186" si="346">+(H179/30)*G179</f>
        <v>2503194</v>
      </c>
      <c r="L179" s="39">
        <f t="shared" ref="L179:L186" si="347">+K179+J179</f>
        <v>2503194</v>
      </c>
      <c r="M179" s="61">
        <f t="shared" ref="M179:M186" si="348">+K179*4%</f>
        <v>100127.76000000001</v>
      </c>
      <c r="N179" s="61">
        <f t="shared" ref="N179:N186" si="349">+K179*4%</f>
        <v>100127.76000000001</v>
      </c>
      <c r="O179" s="61"/>
      <c r="P179" s="61" t="b">
        <f t="shared" ref="P179:P186" si="350">IF(AND(H179&gt;=($C$246*4),H179&lt;($C$246*16)),H179*$AI$234,IF(AND(H179&gt;=($C$246*16),H179&lt;=($C$246*17)),H179*$AI$235,IF(AND(H179&gt;($C$246*17),H179&lt;=
($C$246*18)),H179*$AI$236,IF(AND(H179&gt;($C$246*18),H179&gt;=($C$246*19)),H179*$AI$237,IF(AND(H179&gt;($C$246*19),H179&lt;=($C$246*20)),H179*$AI$238,IF((H179&gt;($C$246*20)),H179*$AI$239))))))</f>
        <v>0</v>
      </c>
      <c r="Q179" s="39">
        <f t="shared" ref="Q179:Q186" si="351">+M179+N179+O179+P179</f>
        <v>200255.52000000002</v>
      </c>
      <c r="R179" s="39">
        <f t="shared" ref="R179:R186" si="352">+L179-Q179</f>
        <v>2302938.48</v>
      </c>
      <c r="S179" s="61">
        <f t="shared" ref="S179:S186" si="353">+IF(L179&gt;($C$246*10),L179*8.5%,0)</f>
        <v>0</v>
      </c>
      <c r="T179" s="61">
        <f t="shared" ref="T179:T186" si="354">+K179*12%</f>
        <v>300383.27999999997</v>
      </c>
      <c r="U179" s="61">
        <f t="shared" ref="U179:U186" si="355">+K179*$C$253</f>
        <v>26133.345359999999</v>
      </c>
      <c r="V179" s="61">
        <f t="shared" ref="V179:V186" si="356">+K179*4.17%</f>
        <v>104383.18980000001</v>
      </c>
      <c r="W179" s="65">
        <f t="shared" ref="W179:W186" si="357">+IF(H179&lt;$C$249,0,H179*3%)</f>
        <v>0</v>
      </c>
      <c r="X179" s="65">
        <f t="shared" ref="X179:X186" si="358">+IF(K179&lt;$C$249,0,K179*2%)</f>
        <v>0</v>
      </c>
      <c r="Y179" s="39">
        <f t="shared" ref="Y179:Y186" si="359">+S179+T179+U179+V179+W179+X179</f>
        <v>430899.81515999994</v>
      </c>
      <c r="Z179" s="61">
        <f t="shared" ref="Z179:Z186" si="360">+(L179)*8.33%</f>
        <v>208516.06020000001</v>
      </c>
      <c r="AA179" s="61">
        <f t="shared" ref="AA179:AA186" si="361">+K179*4.17%</f>
        <v>104383.18980000001</v>
      </c>
      <c r="AB179" s="61">
        <f t="shared" ref="AB179:AB186" si="362">+(L179)*8.333%</f>
        <v>208591.15601999999</v>
      </c>
      <c r="AC179" s="61">
        <f t="shared" ref="AC179:AC186" si="363">+(L179)*1%</f>
        <v>25031.940000000002</v>
      </c>
      <c r="AD179" s="39">
        <f t="shared" ref="AD179:AD186" si="364">+Z179+AA179+AB179+AC179</f>
        <v>546522.34602000006</v>
      </c>
      <c r="AE179" s="39">
        <f t="shared" ref="AE179:AE186" si="365">+((K179+J179)+AD179+Y179)</f>
        <v>3480616.1611799998</v>
      </c>
      <c r="AF179" s="39">
        <f t="shared" ref="AF179:AF186" si="366">+(4738000*(1+3%))</f>
        <v>4880140</v>
      </c>
      <c r="AG179" s="39">
        <f t="shared" ref="AG179:AG186" si="367">((+AF179*40%)*30%)-AF179</f>
        <v>-4294523.2</v>
      </c>
      <c r="AH179" s="18">
        <v>4.5</v>
      </c>
      <c r="AI179" s="19">
        <f t="shared" ref="AI179:AI186" si="368">+AE179*AH179</f>
        <v>15662772.72531</v>
      </c>
      <c r="AJ179" s="76">
        <f t="shared" ref="AJ179:AJ186" si="369">+L179*AH179</f>
        <v>11264373</v>
      </c>
      <c r="AK179" s="76">
        <f t="shared" ref="AK179:AK186" si="370">+Y179*AH179</f>
        <v>1939049.1682199996</v>
      </c>
      <c r="AL179" s="76">
        <f t="shared" ref="AL179:AL186" si="371">+AD179*AH179</f>
        <v>2459350.5570900002</v>
      </c>
      <c r="AM179" s="76">
        <f t="shared" ref="AM179:AM186" si="372">+AE179*8%</f>
        <v>278449.29289440002</v>
      </c>
      <c r="AN179" s="76">
        <f t="shared" ref="AN179:AN186" si="373">+AI179*8%</f>
        <v>1253021.8180247999</v>
      </c>
      <c r="AO179" s="76">
        <f t="shared" ref="AO179:AO186" si="374">+AI179+AN179</f>
        <v>16915794.543334801</v>
      </c>
      <c r="AP179" s="76">
        <f t="shared" ref="AP179:AP186" si="375">+AO179*$AP$1</f>
        <v>1691579.4543334802</v>
      </c>
      <c r="AQ179" s="76">
        <f t="shared" ref="AQ179:AQ186" si="376">+AP179*19%</f>
        <v>321400.09632336127</v>
      </c>
      <c r="AR179" s="76">
        <f t="shared" ref="AR179:AR186" si="377">+AO179+AQ179</f>
        <v>17237194.639658161</v>
      </c>
    </row>
    <row r="180" spans="1:44" ht="15.75" thickBot="1" x14ac:dyDescent="0.3">
      <c r="A180" s="1">
        <v>145</v>
      </c>
      <c r="B180" s="87" t="s">
        <v>219</v>
      </c>
      <c r="C180" s="94">
        <v>3500970</v>
      </c>
      <c r="D180" s="3"/>
      <c r="E180" s="3"/>
      <c r="F180" s="3"/>
      <c r="G180" s="38">
        <v>30</v>
      </c>
      <c r="H180" s="94">
        <v>2503194</v>
      </c>
      <c r="I180" s="61">
        <f t="shared" si="344"/>
        <v>0</v>
      </c>
      <c r="J180" s="39">
        <f t="shared" si="345"/>
        <v>0</v>
      </c>
      <c r="K180" s="39">
        <f t="shared" si="346"/>
        <v>2503194</v>
      </c>
      <c r="L180" s="39">
        <f t="shared" si="347"/>
        <v>2503194</v>
      </c>
      <c r="M180" s="61">
        <f t="shared" si="348"/>
        <v>100127.76000000001</v>
      </c>
      <c r="N180" s="61">
        <f t="shared" si="349"/>
        <v>100127.76000000001</v>
      </c>
      <c r="O180" s="61"/>
      <c r="P180" s="61" t="b">
        <f t="shared" si="350"/>
        <v>0</v>
      </c>
      <c r="Q180" s="39">
        <f t="shared" si="351"/>
        <v>200255.52000000002</v>
      </c>
      <c r="R180" s="39">
        <f t="shared" si="352"/>
        <v>2302938.48</v>
      </c>
      <c r="S180" s="61">
        <f t="shared" si="353"/>
        <v>0</v>
      </c>
      <c r="T180" s="61">
        <f t="shared" si="354"/>
        <v>300383.27999999997</v>
      </c>
      <c r="U180" s="61">
        <f t="shared" si="355"/>
        <v>26133.345359999999</v>
      </c>
      <c r="V180" s="61">
        <f t="shared" si="356"/>
        <v>104383.18980000001</v>
      </c>
      <c r="W180" s="65">
        <f t="shared" si="357"/>
        <v>0</v>
      </c>
      <c r="X180" s="65">
        <f t="shared" si="358"/>
        <v>0</v>
      </c>
      <c r="Y180" s="39">
        <f t="shared" si="359"/>
        <v>430899.81515999994</v>
      </c>
      <c r="Z180" s="61">
        <f t="shared" si="360"/>
        <v>208516.06020000001</v>
      </c>
      <c r="AA180" s="61">
        <f t="shared" si="361"/>
        <v>104383.18980000001</v>
      </c>
      <c r="AB180" s="61">
        <f t="shared" si="362"/>
        <v>208591.15601999999</v>
      </c>
      <c r="AC180" s="61">
        <f t="shared" si="363"/>
        <v>25031.940000000002</v>
      </c>
      <c r="AD180" s="39">
        <f t="shared" si="364"/>
        <v>546522.34602000006</v>
      </c>
      <c r="AE180" s="39">
        <f t="shared" si="365"/>
        <v>3480616.1611799998</v>
      </c>
      <c r="AF180" s="39">
        <f t="shared" si="366"/>
        <v>4880140</v>
      </c>
      <c r="AG180" s="39">
        <f t="shared" si="367"/>
        <v>-4294523.2</v>
      </c>
      <c r="AH180" s="18">
        <v>4.5</v>
      </c>
      <c r="AI180" s="19">
        <f t="shared" si="368"/>
        <v>15662772.72531</v>
      </c>
      <c r="AJ180" s="76">
        <f t="shared" si="369"/>
        <v>11264373</v>
      </c>
      <c r="AK180" s="76">
        <f t="shared" si="370"/>
        <v>1939049.1682199996</v>
      </c>
      <c r="AL180" s="76">
        <f t="shared" si="371"/>
        <v>2459350.5570900002</v>
      </c>
      <c r="AM180" s="76">
        <f t="shared" si="372"/>
        <v>278449.29289440002</v>
      </c>
      <c r="AN180" s="76">
        <f t="shared" si="373"/>
        <v>1253021.8180247999</v>
      </c>
      <c r="AO180" s="76">
        <f t="shared" si="374"/>
        <v>16915794.543334801</v>
      </c>
      <c r="AP180" s="76">
        <f t="shared" si="375"/>
        <v>1691579.4543334802</v>
      </c>
      <c r="AQ180" s="76">
        <f t="shared" si="376"/>
        <v>321400.09632336127</v>
      </c>
      <c r="AR180" s="76">
        <f t="shared" si="377"/>
        <v>17237194.639658161</v>
      </c>
    </row>
    <row r="181" spans="1:44" ht="15.75" thickBot="1" x14ac:dyDescent="0.3">
      <c r="A181" s="1">
        <v>146</v>
      </c>
      <c r="B181" s="87" t="s">
        <v>220</v>
      </c>
      <c r="C181" s="94">
        <v>3500970</v>
      </c>
      <c r="D181" s="3"/>
      <c r="E181" s="3"/>
      <c r="F181" s="3"/>
      <c r="G181" s="38">
        <v>30</v>
      </c>
      <c r="H181" s="94">
        <v>2503194</v>
      </c>
      <c r="I181" s="61">
        <f t="shared" si="344"/>
        <v>0</v>
      </c>
      <c r="J181" s="39">
        <f t="shared" si="345"/>
        <v>0</v>
      </c>
      <c r="K181" s="39">
        <f t="shared" si="346"/>
        <v>2503194</v>
      </c>
      <c r="L181" s="39">
        <f t="shared" si="347"/>
        <v>2503194</v>
      </c>
      <c r="M181" s="61">
        <f t="shared" si="348"/>
        <v>100127.76000000001</v>
      </c>
      <c r="N181" s="61">
        <f t="shared" si="349"/>
        <v>100127.76000000001</v>
      </c>
      <c r="O181" s="61"/>
      <c r="P181" s="61" t="b">
        <f t="shared" si="350"/>
        <v>0</v>
      </c>
      <c r="Q181" s="39">
        <f t="shared" si="351"/>
        <v>200255.52000000002</v>
      </c>
      <c r="R181" s="39">
        <f t="shared" si="352"/>
        <v>2302938.48</v>
      </c>
      <c r="S181" s="61">
        <f t="shared" si="353"/>
        <v>0</v>
      </c>
      <c r="T181" s="61">
        <f t="shared" si="354"/>
        <v>300383.27999999997</v>
      </c>
      <c r="U181" s="61">
        <f t="shared" si="355"/>
        <v>26133.345359999999</v>
      </c>
      <c r="V181" s="61">
        <f t="shared" si="356"/>
        <v>104383.18980000001</v>
      </c>
      <c r="W181" s="65">
        <f t="shared" si="357"/>
        <v>0</v>
      </c>
      <c r="X181" s="65">
        <f t="shared" si="358"/>
        <v>0</v>
      </c>
      <c r="Y181" s="39">
        <f t="shared" si="359"/>
        <v>430899.81515999994</v>
      </c>
      <c r="Z181" s="61">
        <f t="shared" si="360"/>
        <v>208516.06020000001</v>
      </c>
      <c r="AA181" s="61">
        <f t="shared" si="361"/>
        <v>104383.18980000001</v>
      </c>
      <c r="AB181" s="61">
        <f t="shared" si="362"/>
        <v>208591.15601999999</v>
      </c>
      <c r="AC181" s="61">
        <f t="shared" si="363"/>
        <v>25031.940000000002</v>
      </c>
      <c r="AD181" s="39">
        <f t="shared" si="364"/>
        <v>546522.34602000006</v>
      </c>
      <c r="AE181" s="39">
        <f t="shared" si="365"/>
        <v>3480616.1611799998</v>
      </c>
      <c r="AF181" s="39">
        <f t="shared" si="366"/>
        <v>4880140</v>
      </c>
      <c r="AG181" s="39">
        <f t="shared" si="367"/>
        <v>-4294523.2</v>
      </c>
      <c r="AH181" s="18">
        <v>4.5</v>
      </c>
      <c r="AI181" s="19">
        <f t="shared" si="368"/>
        <v>15662772.72531</v>
      </c>
      <c r="AJ181" s="76">
        <f t="shared" si="369"/>
        <v>11264373</v>
      </c>
      <c r="AK181" s="76">
        <f t="shared" si="370"/>
        <v>1939049.1682199996</v>
      </c>
      <c r="AL181" s="76">
        <f t="shared" si="371"/>
        <v>2459350.5570900002</v>
      </c>
      <c r="AM181" s="76">
        <f t="shared" si="372"/>
        <v>278449.29289440002</v>
      </c>
      <c r="AN181" s="76">
        <f t="shared" si="373"/>
        <v>1253021.8180247999</v>
      </c>
      <c r="AO181" s="76">
        <f t="shared" si="374"/>
        <v>16915794.543334801</v>
      </c>
      <c r="AP181" s="76">
        <f t="shared" si="375"/>
        <v>1691579.4543334802</v>
      </c>
      <c r="AQ181" s="76">
        <f t="shared" si="376"/>
        <v>321400.09632336127</v>
      </c>
      <c r="AR181" s="76">
        <f t="shared" si="377"/>
        <v>17237194.639658161</v>
      </c>
    </row>
    <row r="182" spans="1:44" ht="15.75" thickBot="1" x14ac:dyDescent="0.3">
      <c r="A182" s="1">
        <v>147</v>
      </c>
      <c r="B182" s="87" t="s">
        <v>201</v>
      </c>
      <c r="C182" s="94">
        <v>3498573</v>
      </c>
      <c r="D182" s="3"/>
      <c r="E182" s="3"/>
      <c r="F182" s="3"/>
      <c r="G182" s="38">
        <v>30</v>
      </c>
      <c r="H182" s="94">
        <v>2501480</v>
      </c>
      <c r="I182" s="61">
        <f t="shared" si="344"/>
        <v>0</v>
      </c>
      <c r="J182" s="39">
        <f t="shared" si="345"/>
        <v>0</v>
      </c>
      <c r="K182" s="39">
        <f t="shared" si="346"/>
        <v>2501480</v>
      </c>
      <c r="L182" s="39">
        <f t="shared" si="347"/>
        <v>2501480</v>
      </c>
      <c r="M182" s="61">
        <f t="shared" si="348"/>
        <v>100059.2</v>
      </c>
      <c r="N182" s="61">
        <f t="shared" si="349"/>
        <v>100059.2</v>
      </c>
      <c r="O182" s="61"/>
      <c r="P182" s="61" t="b">
        <f t="shared" si="350"/>
        <v>0</v>
      </c>
      <c r="Q182" s="39">
        <f t="shared" si="351"/>
        <v>200118.39999999999</v>
      </c>
      <c r="R182" s="39">
        <f t="shared" si="352"/>
        <v>2301361.6</v>
      </c>
      <c r="S182" s="61">
        <f t="shared" si="353"/>
        <v>0</v>
      </c>
      <c r="T182" s="61">
        <f t="shared" si="354"/>
        <v>300177.59999999998</v>
      </c>
      <c r="U182" s="61">
        <f t="shared" si="355"/>
        <v>26115.4512</v>
      </c>
      <c r="V182" s="61">
        <f t="shared" si="356"/>
        <v>104311.716</v>
      </c>
      <c r="W182" s="65">
        <f t="shared" si="357"/>
        <v>0</v>
      </c>
      <c r="X182" s="65">
        <f t="shared" si="358"/>
        <v>0</v>
      </c>
      <c r="Y182" s="39">
        <f t="shared" si="359"/>
        <v>430604.7672</v>
      </c>
      <c r="Z182" s="61">
        <f t="shared" si="360"/>
        <v>208373.28399999999</v>
      </c>
      <c r="AA182" s="61">
        <f t="shared" si="361"/>
        <v>104311.716</v>
      </c>
      <c r="AB182" s="61">
        <f t="shared" si="362"/>
        <v>208448.3284</v>
      </c>
      <c r="AC182" s="61">
        <f t="shared" si="363"/>
        <v>25014.799999999999</v>
      </c>
      <c r="AD182" s="39">
        <f t="shared" si="364"/>
        <v>546148.12840000005</v>
      </c>
      <c r="AE182" s="39">
        <f t="shared" si="365"/>
        <v>3478232.8955999999</v>
      </c>
      <c r="AF182" s="39">
        <f t="shared" si="366"/>
        <v>4880140</v>
      </c>
      <c r="AG182" s="39">
        <f t="shared" si="367"/>
        <v>-4294523.2</v>
      </c>
      <c r="AH182" s="18">
        <v>4.5</v>
      </c>
      <c r="AI182" s="19">
        <f t="shared" si="368"/>
        <v>15652048.030199999</v>
      </c>
      <c r="AJ182" s="76">
        <f t="shared" si="369"/>
        <v>11256660</v>
      </c>
      <c r="AK182" s="76">
        <f t="shared" si="370"/>
        <v>1937721.4524000001</v>
      </c>
      <c r="AL182" s="76">
        <f t="shared" si="371"/>
        <v>2457666.5778000001</v>
      </c>
      <c r="AM182" s="76">
        <f t="shared" si="372"/>
        <v>278258.63164799998</v>
      </c>
      <c r="AN182" s="76">
        <f t="shared" si="373"/>
        <v>1252163.8424159999</v>
      </c>
      <c r="AO182" s="76">
        <f t="shared" si="374"/>
        <v>16904211.872616</v>
      </c>
      <c r="AP182" s="76">
        <f t="shared" si="375"/>
        <v>1690421.1872616</v>
      </c>
      <c r="AQ182" s="76">
        <f t="shared" si="376"/>
        <v>321180.02557970403</v>
      </c>
      <c r="AR182" s="76">
        <f t="shared" si="377"/>
        <v>17225391.898195706</v>
      </c>
    </row>
    <row r="183" spans="1:44" ht="15.75" thickBot="1" x14ac:dyDescent="0.3">
      <c r="A183" s="1">
        <v>148</v>
      </c>
      <c r="B183" s="87" t="s">
        <v>202</v>
      </c>
      <c r="C183" s="94">
        <v>3498573</v>
      </c>
      <c r="D183" s="3"/>
      <c r="E183" s="3"/>
      <c r="F183" s="3"/>
      <c r="G183" s="38">
        <v>30</v>
      </c>
      <c r="H183" s="94">
        <v>2501480</v>
      </c>
      <c r="I183" s="61">
        <f t="shared" si="344"/>
        <v>0</v>
      </c>
      <c r="J183" s="39">
        <f t="shared" si="345"/>
        <v>0</v>
      </c>
      <c r="K183" s="39">
        <f t="shared" si="346"/>
        <v>2501480</v>
      </c>
      <c r="L183" s="39">
        <f t="shared" si="347"/>
        <v>2501480</v>
      </c>
      <c r="M183" s="61">
        <f t="shared" si="348"/>
        <v>100059.2</v>
      </c>
      <c r="N183" s="61">
        <f t="shared" si="349"/>
        <v>100059.2</v>
      </c>
      <c r="O183" s="61"/>
      <c r="P183" s="61" t="b">
        <f t="shared" si="350"/>
        <v>0</v>
      </c>
      <c r="Q183" s="39">
        <f t="shared" si="351"/>
        <v>200118.39999999999</v>
      </c>
      <c r="R183" s="39">
        <f t="shared" si="352"/>
        <v>2301361.6</v>
      </c>
      <c r="S183" s="61">
        <f t="shared" si="353"/>
        <v>0</v>
      </c>
      <c r="T183" s="61">
        <f t="shared" si="354"/>
        <v>300177.59999999998</v>
      </c>
      <c r="U183" s="61">
        <f t="shared" si="355"/>
        <v>26115.4512</v>
      </c>
      <c r="V183" s="61">
        <f t="shared" si="356"/>
        <v>104311.716</v>
      </c>
      <c r="W183" s="65">
        <f t="shared" si="357"/>
        <v>0</v>
      </c>
      <c r="X183" s="65">
        <f t="shared" si="358"/>
        <v>0</v>
      </c>
      <c r="Y183" s="39">
        <f t="shared" si="359"/>
        <v>430604.7672</v>
      </c>
      <c r="Z183" s="61">
        <f t="shared" si="360"/>
        <v>208373.28399999999</v>
      </c>
      <c r="AA183" s="61">
        <f t="shared" si="361"/>
        <v>104311.716</v>
      </c>
      <c r="AB183" s="61">
        <f t="shared" si="362"/>
        <v>208448.3284</v>
      </c>
      <c r="AC183" s="61">
        <f t="shared" si="363"/>
        <v>25014.799999999999</v>
      </c>
      <c r="AD183" s="39">
        <f t="shared" si="364"/>
        <v>546148.12840000005</v>
      </c>
      <c r="AE183" s="39">
        <f t="shared" si="365"/>
        <v>3478232.8955999999</v>
      </c>
      <c r="AF183" s="39">
        <f t="shared" si="366"/>
        <v>4880140</v>
      </c>
      <c r="AG183" s="39">
        <f t="shared" si="367"/>
        <v>-4294523.2</v>
      </c>
      <c r="AH183" s="18">
        <v>4.5</v>
      </c>
      <c r="AI183" s="19">
        <f t="shared" si="368"/>
        <v>15652048.030199999</v>
      </c>
      <c r="AJ183" s="76">
        <f t="shared" si="369"/>
        <v>11256660</v>
      </c>
      <c r="AK183" s="76">
        <f t="shared" si="370"/>
        <v>1937721.4524000001</v>
      </c>
      <c r="AL183" s="76">
        <f t="shared" si="371"/>
        <v>2457666.5778000001</v>
      </c>
      <c r="AM183" s="76">
        <f t="shared" si="372"/>
        <v>278258.63164799998</v>
      </c>
      <c r="AN183" s="76">
        <f t="shared" si="373"/>
        <v>1252163.8424159999</v>
      </c>
      <c r="AO183" s="76">
        <f t="shared" si="374"/>
        <v>16904211.872616</v>
      </c>
      <c r="AP183" s="76">
        <f t="shared" si="375"/>
        <v>1690421.1872616</v>
      </c>
      <c r="AQ183" s="76">
        <f t="shared" si="376"/>
        <v>321180.02557970403</v>
      </c>
      <c r="AR183" s="76">
        <f t="shared" si="377"/>
        <v>17225391.898195706</v>
      </c>
    </row>
    <row r="184" spans="1:44" ht="15.75" thickBot="1" x14ac:dyDescent="0.3">
      <c r="A184" s="1">
        <v>149</v>
      </c>
      <c r="B184" s="87" t="s">
        <v>221</v>
      </c>
      <c r="C184" s="94">
        <v>3498573</v>
      </c>
      <c r="D184" s="3"/>
      <c r="E184" s="3"/>
      <c r="F184" s="3"/>
      <c r="G184" s="38">
        <v>30</v>
      </c>
      <c r="H184" s="94">
        <v>2501480</v>
      </c>
      <c r="I184" s="61">
        <f t="shared" si="344"/>
        <v>0</v>
      </c>
      <c r="J184" s="39">
        <f t="shared" si="345"/>
        <v>0</v>
      </c>
      <c r="K184" s="39">
        <f t="shared" si="346"/>
        <v>2501480</v>
      </c>
      <c r="L184" s="39">
        <f t="shared" si="347"/>
        <v>2501480</v>
      </c>
      <c r="M184" s="61">
        <f t="shared" si="348"/>
        <v>100059.2</v>
      </c>
      <c r="N184" s="61">
        <f t="shared" si="349"/>
        <v>100059.2</v>
      </c>
      <c r="O184" s="61"/>
      <c r="P184" s="61" t="b">
        <f t="shared" si="350"/>
        <v>0</v>
      </c>
      <c r="Q184" s="39">
        <f t="shared" si="351"/>
        <v>200118.39999999999</v>
      </c>
      <c r="R184" s="39">
        <f t="shared" si="352"/>
        <v>2301361.6</v>
      </c>
      <c r="S184" s="61">
        <f t="shared" si="353"/>
        <v>0</v>
      </c>
      <c r="T184" s="61">
        <f t="shared" si="354"/>
        <v>300177.59999999998</v>
      </c>
      <c r="U184" s="61">
        <f t="shared" si="355"/>
        <v>26115.4512</v>
      </c>
      <c r="V184" s="61">
        <f t="shared" si="356"/>
        <v>104311.716</v>
      </c>
      <c r="W184" s="65">
        <f t="shared" si="357"/>
        <v>0</v>
      </c>
      <c r="X184" s="65">
        <f t="shared" si="358"/>
        <v>0</v>
      </c>
      <c r="Y184" s="39">
        <f t="shared" si="359"/>
        <v>430604.7672</v>
      </c>
      <c r="Z184" s="61">
        <f t="shared" si="360"/>
        <v>208373.28399999999</v>
      </c>
      <c r="AA184" s="61">
        <f t="shared" si="361"/>
        <v>104311.716</v>
      </c>
      <c r="AB184" s="61">
        <f t="shared" si="362"/>
        <v>208448.3284</v>
      </c>
      <c r="AC184" s="61">
        <f t="shared" si="363"/>
        <v>25014.799999999999</v>
      </c>
      <c r="AD184" s="39">
        <f t="shared" si="364"/>
        <v>546148.12840000005</v>
      </c>
      <c r="AE184" s="39">
        <f t="shared" si="365"/>
        <v>3478232.8955999999</v>
      </c>
      <c r="AF184" s="39">
        <f t="shared" si="366"/>
        <v>4880140</v>
      </c>
      <c r="AG184" s="39">
        <f t="shared" si="367"/>
        <v>-4294523.2</v>
      </c>
      <c r="AH184" s="18">
        <v>4.5</v>
      </c>
      <c r="AI184" s="19">
        <f t="shared" si="368"/>
        <v>15652048.030199999</v>
      </c>
      <c r="AJ184" s="76">
        <f t="shared" si="369"/>
        <v>11256660</v>
      </c>
      <c r="AK184" s="76">
        <f t="shared" si="370"/>
        <v>1937721.4524000001</v>
      </c>
      <c r="AL184" s="76">
        <f t="shared" si="371"/>
        <v>2457666.5778000001</v>
      </c>
      <c r="AM184" s="76">
        <f t="shared" si="372"/>
        <v>278258.63164799998</v>
      </c>
      <c r="AN184" s="76">
        <f t="shared" si="373"/>
        <v>1252163.8424159999</v>
      </c>
      <c r="AO184" s="76">
        <f t="shared" si="374"/>
        <v>16904211.872616</v>
      </c>
      <c r="AP184" s="76">
        <f t="shared" si="375"/>
        <v>1690421.1872616</v>
      </c>
      <c r="AQ184" s="76">
        <f t="shared" si="376"/>
        <v>321180.02557970403</v>
      </c>
      <c r="AR184" s="76">
        <f t="shared" si="377"/>
        <v>17225391.898195706</v>
      </c>
    </row>
    <row r="185" spans="1:44" ht="15.75" thickBot="1" x14ac:dyDescent="0.3">
      <c r="A185" s="1">
        <v>150</v>
      </c>
      <c r="B185" s="87" t="s">
        <v>222</v>
      </c>
      <c r="C185" s="94">
        <v>3498573</v>
      </c>
      <c r="D185" s="3"/>
      <c r="E185" s="3"/>
      <c r="F185" s="3"/>
      <c r="G185" s="38">
        <v>30</v>
      </c>
      <c r="H185" s="94">
        <v>2501480</v>
      </c>
      <c r="I185" s="61">
        <f t="shared" si="344"/>
        <v>0</v>
      </c>
      <c r="J185" s="39">
        <f t="shared" si="345"/>
        <v>0</v>
      </c>
      <c r="K185" s="39">
        <f t="shared" si="346"/>
        <v>2501480</v>
      </c>
      <c r="L185" s="39">
        <f t="shared" si="347"/>
        <v>2501480</v>
      </c>
      <c r="M185" s="61">
        <f t="shared" si="348"/>
        <v>100059.2</v>
      </c>
      <c r="N185" s="61">
        <f t="shared" si="349"/>
        <v>100059.2</v>
      </c>
      <c r="O185" s="61"/>
      <c r="P185" s="61" t="b">
        <f t="shared" si="350"/>
        <v>0</v>
      </c>
      <c r="Q185" s="39">
        <f t="shared" si="351"/>
        <v>200118.39999999999</v>
      </c>
      <c r="R185" s="39">
        <f t="shared" si="352"/>
        <v>2301361.6</v>
      </c>
      <c r="S185" s="61">
        <f t="shared" si="353"/>
        <v>0</v>
      </c>
      <c r="T185" s="61">
        <f t="shared" si="354"/>
        <v>300177.59999999998</v>
      </c>
      <c r="U185" s="61">
        <f t="shared" si="355"/>
        <v>26115.4512</v>
      </c>
      <c r="V185" s="61">
        <f t="shared" si="356"/>
        <v>104311.716</v>
      </c>
      <c r="W185" s="65">
        <f t="shared" si="357"/>
        <v>0</v>
      </c>
      <c r="X185" s="65">
        <f t="shared" si="358"/>
        <v>0</v>
      </c>
      <c r="Y185" s="39">
        <f t="shared" si="359"/>
        <v>430604.7672</v>
      </c>
      <c r="Z185" s="61">
        <f t="shared" si="360"/>
        <v>208373.28399999999</v>
      </c>
      <c r="AA185" s="61">
        <f t="shared" si="361"/>
        <v>104311.716</v>
      </c>
      <c r="AB185" s="61">
        <f t="shared" si="362"/>
        <v>208448.3284</v>
      </c>
      <c r="AC185" s="61">
        <f t="shared" si="363"/>
        <v>25014.799999999999</v>
      </c>
      <c r="AD185" s="39">
        <f t="shared" si="364"/>
        <v>546148.12840000005</v>
      </c>
      <c r="AE185" s="39">
        <f t="shared" si="365"/>
        <v>3478232.8955999999</v>
      </c>
      <c r="AF185" s="39">
        <f t="shared" si="366"/>
        <v>4880140</v>
      </c>
      <c r="AG185" s="39">
        <f t="shared" si="367"/>
        <v>-4294523.2</v>
      </c>
      <c r="AH185" s="18">
        <v>4.5</v>
      </c>
      <c r="AI185" s="19">
        <f t="shared" si="368"/>
        <v>15652048.030199999</v>
      </c>
      <c r="AJ185" s="76">
        <f t="shared" si="369"/>
        <v>11256660</v>
      </c>
      <c r="AK185" s="76">
        <f t="shared" si="370"/>
        <v>1937721.4524000001</v>
      </c>
      <c r="AL185" s="76">
        <f t="shared" si="371"/>
        <v>2457666.5778000001</v>
      </c>
      <c r="AM185" s="76">
        <f t="shared" si="372"/>
        <v>278258.63164799998</v>
      </c>
      <c r="AN185" s="76">
        <f t="shared" si="373"/>
        <v>1252163.8424159999</v>
      </c>
      <c r="AO185" s="76">
        <f t="shared" si="374"/>
        <v>16904211.872616</v>
      </c>
      <c r="AP185" s="76">
        <f t="shared" si="375"/>
        <v>1690421.1872616</v>
      </c>
      <c r="AQ185" s="76">
        <f t="shared" si="376"/>
        <v>321180.02557970403</v>
      </c>
      <c r="AR185" s="76">
        <f t="shared" si="377"/>
        <v>17225391.898195706</v>
      </c>
    </row>
    <row r="186" spans="1:44" ht="15.75" thickBot="1" x14ac:dyDescent="0.3">
      <c r="A186" s="1">
        <v>151</v>
      </c>
      <c r="B186" s="87" t="s">
        <v>223</v>
      </c>
      <c r="C186" s="94">
        <v>3940372</v>
      </c>
      <c r="D186" s="3"/>
      <c r="E186" s="3"/>
      <c r="F186" s="3"/>
      <c r="G186" s="38">
        <v>30</v>
      </c>
      <c r="H186" s="94">
        <v>2817366</v>
      </c>
      <c r="I186" s="61">
        <f t="shared" si="344"/>
        <v>0</v>
      </c>
      <c r="J186" s="39">
        <f t="shared" si="345"/>
        <v>0</v>
      </c>
      <c r="K186" s="39">
        <f t="shared" si="346"/>
        <v>2817366</v>
      </c>
      <c r="L186" s="39">
        <f t="shared" si="347"/>
        <v>2817366</v>
      </c>
      <c r="M186" s="61">
        <f t="shared" si="348"/>
        <v>112694.64</v>
      </c>
      <c r="N186" s="61">
        <f t="shared" si="349"/>
        <v>112694.64</v>
      </c>
      <c r="O186" s="61"/>
      <c r="P186" s="61" t="b">
        <f t="shared" si="350"/>
        <v>0</v>
      </c>
      <c r="Q186" s="39">
        <f t="shared" si="351"/>
        <v>225389.28</v>
      </c>
      <c r="R186" s="39">
        <f t="shared" si="352"/>
        <v>2591976.7200000002</v>
      </c>
      <c r="S186" s="61">
        <f t="shared" si="353"/>
        <v>0</v>
      </c>
      <c r="T186" s="61">
        <f t="shared" si="354"/>
        <v>338083.92</v>
      </c>
      <c r="U186" s="61">
        <f t="shared" si="355"/>
        <v>29413.301039999998</v>
      </c>
      <c r="V186" s="61">
        <f t="shared" si="356"/>
        <v>117484.16220000001</v>
      </c>
      <c r="W186" s="65">
        <f t="shared" si="357"/>
        <v>0</v>
      </c>
      <c r="X186" s="65">
        <f t="shared" si="358"/>
        <v>0</v>
      </c>
      <c r="Y186" s="39">
        <f t="shared" si="359"/>
        <v>484981.38324</v>
      </c>
      <c r="Z186" s="61">
        <f t="shared" si="360"/>
        <v>234686.58780000001</v>
      </c>
      <c r="AA186" s="61">
        <f t="shared" si="361"/>
        <v>117484.16220000001</v>
      </c>
      <c r="AB186" s="61">
        <f t="shared" si="362"/>
        <v>234771.10878000001</v>
      </c>
      <c r="AC186" s="61">
        <f t="shared" si="363"/>
        <v>28173.66</v>
      </c>
      <c r="AD186" s="39">
        <f t="shared" si="364"/>
        <v>615115.51878000004</v>
      </c>
      <c r="AE186" s="39">
        <f t="shared" si="365"/>
        <v>3917462.9020199999</v>
      </c>
      <c r="AF186" s="39">
        <f t="shared" si="366"/>
        <v>4880140</v>
      </c>
      <c r="AG186" s="39">
        <f t="shared" si="367"/>
        <v>-4294523.2</v>
      </c>
      <c r="AH186" s="18">
        <v>4.5</v>
      </c>
      <c r="AI186" s="19">
        <f t="shared" si="368"/>
        <v>17628583.05909</v>
      </c>
      <c r="AJ186" s="76">
        <f t="shared" si="369"/>
        <v>12678147</v>
      </c>
      <c r="AK186" s="76">
        <f t="shared" si="370"/>
        <v>2182416.2245800002</v>
      </c>
      <c r="AL186" s="76">
        <f t="shared" si="371"/>
        <v>2768019.8345100004</v>
      </c>
      <c r="AM186" s="76">
        <f t="shared" si="372"/>
        <v>313397.03216160001</v>
      </c>
      <c r="AN186" s="76">
        <f t="shared" si="373"/>
        <v>1410286.6447272</v>
      </c>
      <c r="AO186" s="76">
        <f t="shared" si="374"/>
        <v>19038869.7038172</v>
      </c>
      <c r="AP186" s="76">
        <f t="shared" si="375"/>
        <v>1903886.97038172</v>
      </c>
      <c r="AQ186" s="76">
        <f t="shared" si="376"/>
        <v>361738.52437252679</v>
      </c>
      <c r="AR186" s="76">
        <f t="shared" si="377"/>
        <v>19400608.228189725</v>
      </c>
    </row>
    <row r="187" spans="1:44" ht="15.75" thickBot="1" x14ac:dyDescent="0.3">
      <c r="B187" s="85" t="s">
        <v>224</v>
      </c>
      <c r="C187" s="89"/>
      <c r="D187" s="3"/>
      <c r="E187" s="3"/>
      <c r="F187" s="3"/>
      <c r="G187" s="89"/>
      <c r="H187" s="91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95"/>
      <c r="AI187" s="89"/>
      <c r="AJ187" s="76"/>
      <c r="AK187" s="76"/>
      <c r="AL187" s="76"/>
      <c r="AM187" s="76"/>
      <c r="AN187" s="76"/>
      <c r="AO187" s="76"/>
      <c r="AP187" s="76"/>
      <c r="AQ187" s="76"/>
      <c r="AR187" s="76"/>
    </row>
    <row r="188" spans="1:44" ht="15.75" thickBot="1" x14ac:dyDescent="0.3">
      <c r="A188" s="1">
        <v>152</v>
      </c>
      <c r="B188" s="87" t="s">
        <v>225</v>
      </c>
      <c r="C188" s="94">
        <v>4637096</v>
      </c>
      <c r="D188" s="3"/>
      <c r="E188" s="3"/>
      <c r="F188" s="3"/>
      <c r="G188" s="38">
        <v>30</v>
      </c>
      <c r="H188" s="94">
        <v>3315524</v>
      </c>
      <c r="I188" s="61">
        <f t="shared" ref="I188:I198" si="378">IF(H188&lt;2000000,117172,0)</f>
        <v>0</v>
      </c>
      <c r="J188" s="39">
        <f t="shared" ref="J188:J198" si="379">+(I188/30)*G188</f>
        <v>0</v>
      </c>
      <c r="K188" s="39">
        <f t="shared" ref="K188:K198" si="380">+(H188/30)*G188</f>
        <v>3315524</v>
      </c>
      <c r="L188" s="39">
        <f t="shared" ref="L188:L198" si="381">+K188+J188</f>
        <v>3315524</v>
      </c>
      <c r="M188" s="61">
        <f t="shared" ref="M188:M198" si="382">+K188*4%</f>
        <v>132620.96</v>
      </c>
      <c r="N188" s="61">
        <f t="shared" ref="N188:N198" si="383">+K188*4%</f>
        <v>132620.96</v>
      </c>
      <c r="O188" s="61"/>
      <c r="P188" s="61" t="b">
        <f t="shared" ref="P188:P198" si="384">IF(AND(H188&gt;=($C$246*4),H188&lt;($C$246*16)),H188*$AI$234,IF(AND(H188&gt;=($C$246*16),H188&lt;=($C$246*17)),H188*$AI$235,IF(AND(H188&gt;($C$246*17),H188&lt;=
($C$246*18)),H188*$AI$236,IF(AND(H188&gt;($C$246*18),H188&gt;=($C$246*19)),H188*$AI$237,IF(AND(H188&gt;($C$246*19),H188&lt;=($C$246*20)),H188*$AI$238,IF((H188&gt;($C$246*20)),H188*$AI$239))))))</f>
        <v>0</v>
      </c>
      <c r="Q188" s="39">
        <f t="shared" ref="Q188:Q198" si="385">+M188+N188+O188+P188</f>
        <v>265241.92</v>
      </c>
      <c r="R188" s="39">
        <f t="shared" ref="R188:R198" si="386">+L188-Q188</f>
        <v>3050282.08</v>
      </c>
      <c r="S188" s="61">
        <f t="shared" ref="S188:S198" si="387">+IF(L188&gt;($C$246*10),L188*8.5%,0)</f>
        <v>0</v>
      </c>
      <c r="T188" s="61">
        <f t="shared" ref="T188:T198" si="388">+K188*12%</f>
        <v>397862.88</v>
      </c>
      <c r="U188" s="61">
        <f t="shared" ref="U188:U198" si="389">+K188*$C$253</f>
        <v>34614.07056</v>
      </c>
      <c r="V188" s="61">
        <f t="shared" ref="V188:V198" si="390">+K188*4.17%</f>
        <v>138257.35080000001</v>
      </c>
      <c r="W188" s="65">
        <f t="shared" ref="W188:W198" si="391">+IF(H188&lt;$C$249,0,H188*3%)</f>
        <v>0</v>
      </c>
      <c r="X188" s="65">
        <f t="shared" ref="X188:X198" si="392">+IF(K188&lt;$C$249,0,K188*2%)</f>
        <v>0</v>
      </c>
      <c r="Y188" s="39">
        <f t="shared" ref="Y188:Y198" si="393">+S188+T188+U188+V188+W188+X188</f>
        <v>570734.30136000004</v>
      </c>
      <c r="Z188" s="61">
        <f t="shared" ref="Z188:Z198" si="394">+(L188)*8.33%</f>
        <v>276183.14919999999</v>
      </c>
      <c r="AA188" s="61">
        <f t="shared" ref="AA188:AA198" si="395">+K188*4.17%</f>
        <v>138257.35080000001</v>
      </c>
      <c r="AB188" s="61">
        <f t="shared" ref="AB188:AB198" si="396">+(L188)*8.333%</f>
        <v>276282.61492000002</v>
      </c>
      <c r="AC188" s="61">
        <f t="shared" ref="AC188:AC198" si="397">+(L188)*1%</f>
        <v>33155.24</v>
      </c>
      <c r="AD188" s="39">
        <f t="shared" ref="AD188:AD198" si="398">+Z188+AA188+AB188+AC188</f>
        <v>723878.35492000007</v>
      </c>
      <c r="AE188" s="39">
        <f t="shared" ref="AE188:AE198" si="399">+((K188+J188)+AD188+Y188)</f>
        <v>4610136.6562799998</v>
      </c>
      <c r="AF188" s="39">
        <f t="shared" ref="AF188:AF198" si="400">+(4738000*(1+3%))</f>
        <v>4880140</v>
      </c>
      <c r="AG188" s="39">
        <f t="shared" ref="AG188:AG198" si="401">((+AF188*40%)*30%)-AF188</f>
        <v>-4294523.2</v>
      </c>
      <c r="AH188" s="18">
        <v>4</v>
      </c>
      <c r="AI188" s="19">
        <f t="shared" ref="AI188:AI198" si="402">+AE188*AH188</f>
        <v>18440546.625119999</v>
      </c>
      <c r="AJ188" s="76">
        <f t="shared" ref="AJ188:AJ198" si="403">+L188*AH188</f>
        <v>13262096</v>
      </c>
      <c r="AK188" s="76">
        <f t="shared" ref="AK188:AK198" si="404">+Y188*AH188</f>
        <v>2282937.2054400002</v>
      </c>
      <c r="AL188" s="76">
        <f t="shared" ref="AL188:AL198" si="405">+AD188*AH188</f>
        <v>2895513.4196800003</v>
      </c>
      <c r="AM188" s="76">
        <f t="shared" ref="AM188:AM198" si="406">+AE188*8%</f>
        <v>368810.93250240001</v>
      </c>
      <c r="AN188" s="76">
        <f t="shared" ref="AN188:AN198" si="407">+AI188*8%</f>
        <v>1475243.7300096001</v>
      </c>
      <c r="AO188" s="76">
        <f t="shared" ref="AO188:AO198" si="408">+AI188+AN188</f>
        <v>19915790.3551296</v>
      </c>
      <c r="AP188" s="76">
        <f t="shared" ref="AP188:AP198" si="409">+AO188*$AP$1</f>
        <v>1991579.0355129601</v>
      </c>
      <c r="AQ188" s="76">
        <f t="shared" ref="AQ188:AQ198" si="410">+AP188*19%</f>
        <v>378400.01674746239</v>
      </c>
      <c r="AR188" s="76">
        <f t="shared" ref="AR188:AR198" si="411">+AO188+AQ188</f>
        <v>20294190.371877063</v>
      </c>
    </row>
    <row r="189" spans="1:44" ht="15.75" thickBot="1" x14ac:dyDescent="0.3">
      <c r="A189" s="1">
        <v>153</v>
      </c>
      <c r="B189" s="87" t="s">
        <v>52</v>
      </c>
      <c r="C189" s="94">
        <v>2643748</v>
      </c>
      <c r="D189" s="3"/>
      <c r="E189" s="3"/>
      <c r="F189" s="3"/>
      <c r="G189" s="38">
        <v>30</v>
      </c>
      <c r="H189" s="94">
        <v>1890280</v>
      </c>
      <c r="I189" s="61">
        <f t="shared" si="378"/>
        <v>117172</v>
      </c>
      <c r="J189" s="39">
        <f t="shared" si="379"/>
        <v>117172</v>
      </c>
      <c r="K189" s="39">
        <f t="shared" si="380"/>
        <v>1890280</v>
      </c>
      <c r="L189" s="39">
        <f t="shared" si="381"/>
        <v>2007452</v>
      </c>
      <c r="M189" s="61">
        <f t="shared" si="382"/>
        <v>75611.199999999997</v>
      </c>
      <c r="N189" s="61">
        <f t="shared" si="383"/>
        <v>75611.199999999997</v>
      </c>
      <c r="O189" s="61"/>
      <c r="P189" s="61" t="b">
        <f t="shared" si="384"/>
        <v>0</v>
      </c>
      <c r="Q189" s="39">
        <f t="shared" si="385"/>
        <v>151222.39999999999</v>
      </c>
      <c r="R189" s="39">
        <f t="shared" si="386"/>
        <v>1856229.6</v>
      </c>
      <c r="S189" s="61">
        <f t="shared" si="387"/>
        <v>0</v>
      </c>
      <c r="T189" s="61">
        <f t="shared" si="388"/>
        <v>226833.6</v>
      </c>
      <c r="U189" s="61">
        <f t="shared" si="389"/>
        <v>19734.5232</v>
      </c>
      <c r="V189" s="61">
        <f t="shared" si="390"/>
        <v>78824.676000000007</v>
      </c>
      <c r="W189" s="65">
        <f t="shared" si="391"/>
        <v>0</v>
      </c>
      <c r="X189" s="65">
        <f t="shared" si="392"/>
        <v>0</v>
      </c>
      <c r="Y189" s="39">
        <f t="shared" si="393"/>
        <v>325392.79920000001</v>
      </c>
      <c r="Z189" s="61">
        <f t="shared" si="394"/>
        <v>167220.75159999999</v>
      </c>
      <c r="AA189" s="61">
        <f t="shared" si="395"/>
        <v>78824.676000000007</v>
      </c>
      <c r="AB189" s="61">
        <f t="shared" si="396"/>
        <v>167280.97516</v>
      </c>
      <c r="AC189" s="61">
        <f t="shared" si="397"/>
        <v>20074.52</v>
      </c>
      <c r="AD189" s="39">
        <f t="shared" si="398"/>
        <v>433400.92275999999</v>
      </c>
      <c r="AE189" s="39">
        <f t="shared" si="399"/>
        <v>2766245.7219599998</v>
      </c>
      <c r="AF189" s="39">
        <f t="shared" si="400"/>
        <v>4880140</v>
      </c>
      <c r="AG189" s="39">
        <f t="shared" si="401"/>
        <v>-4294523.2</v>
      </c>
      <c r="AH189" s="18">
        <v>4</v>
      </c>
      <c r="AI189" s="19">
        <f t="shared" si="402"/>
        <v>11064982.887839999</v>
      </c>
      <c r="AJ189" s="76">
        <f t="shared" si="403"/>
        <v>8029808</v>
      </c>
      <c r="AK189" s="76">
        <f t="shared" si="404"/>
        <v>1301571.1968</v>
      </c>
      <c r="AL189" s="76">
        <f t="shared" si="405"/>
        <v>1733603.6910399999</v>
      </c>
      <c r="AM189" s="76">
        <f t="shared" si="406"/>
        <v>221299.65775679998</v>
      </c>
      <c r="AN189" s="76">
        <f t="shared" si="407"/>
        <v>885198.63102719991</v>
      </c>
      <c r="AO189" s="76">
        <f t="shared" si="408"/>
        <v>11950181.518867198</v>
      </c>
      <c r="AP189" s="76">
        <f t="shared" si="409"/>
        <v>1195018.15188672</v>
      </c>
      <c r="AQ189" s="76">
        <f t="shared" si="410"/>
        <v>227053.4488584768</v>
      </c>
      <c r="AR189" s="76">
        <f t="shared" si="411"/>
        <v>12177234.967725676</v>
      </c>
    </row>
    <row r="190" spans="1:44" ht="15.75" thickBot="1" x14ac:dyDescent="0.3">
      <c r="A190" s="1">
        <v>154</v>
      </c>
      <c r="B190" s="87" t="s">
        <v>53</v>
      </c>
      <c r="C190" s="94">
        <v>2643748</v>
      </c>
      <c r="D190" s="3"/>
      <c r="E190" s="3"/>
      <c r="F190" s="3"/>
      <c r="G190" s="38">
        <v>30</v>
      </c>
      <c r="H190" s="94">
        <v>1890280</v>
      </c>
      <c r="I190" s="61">
        <f t="shared" si="378"/>
        <v>117172</v>
      </c>
      <c r="J190" s="39">
        <f t="shared" si="379"/>
        <v>117172</v>
      </c>
      <c r="K190" s="39">
        <f t="shared" si="380"/>
        <v>1890280</v>
      </c>
      <c r="L190" s="39">
        <f t="shared" si="381"/>
        <v>2007452</v>
      </c>
      <c r="M190" s="61">
        <f t="shared" si="382"/>
        <v>75611.199999999997</v>
      </c>
      <c r="N190" s="61">
        <f t="shared" si="383"/>
        <v>75611.199999999997</v>
      </c>
      <c r="O190" s="61"/>
      <c r="P190" s="61" t="b">
        <f t="shared" si="384"/>
        <v>0</v>
      </c>
      <c r="Q190" s="39">
        <f t="shared" si="385"/>
        <v>151222.39999999999</v>
      </c>
      <c r="R190" s="39">
        <f t="shared" si="386"/>
        <v>1856229.6</v>
      </c>
      <c r="S190" s="61">
        <f t="shared" si="387"/>
        <v>0</v>
      </c>
      <c r="T190" s="61">
        <f t="shared" si="388"/>
        <v>226833.6</v>
      </c>
      <c r="U190" s="61">
        <f t="shared" si="389"/>
        <v>19734.5232</v>
      </c>
      <c r="V190" s="61">
        <f t="shared" si="390"/>
        <v>78824.676000000007</v>
      </c>
      <c r="W190" s="65">
        <f t="shared" si="391"/>
        <v>0</v>
      </c>
      <c r="X190" s="65">
        <f t="shared" si="392"/>
        <v>0</v>
      </c>
      <c r="Y190" s="39">
        <f t="shared" si="393"/>
        <v>325392.79920000001</v>
      </c>
      <c r="Z190" s="61">
        <f t="shared" si="394"/>
        <v>167220.75159999999</v>
      </c>
      <c r="AA190" s="61">
        <f t="shared" si="395"/>
        <v>78824.676000000007</v>
      </c>
      <c r="AB190" s="61">
        <f t="shared" si="396"/>
        <v>167280.97516</v>
      </c>
      <c r="AC190" s="61">
        <f t="shared" si="397"/>
        <v>20074.52</v>
      </c>
      <c r="AD190" s="39">
        <f t="shared" si="398"/>
        <v>433400.92275999999</v>
      </c>
      <c r="AE190" s="39">
        <f t="shared" si="399"/>
        <v>2766245.7219599998</v>
      </c>
      <c r="AF190" s="39">
        <f t="shared" si="400"/>
        <v>4880140</v>
      </c>
      <c r="AG190" s="39">
        <f t="shared" si="401"/>
        <v>-4294523.2</v>
      </c>
      <c r="AH190" s="18">
        <v>4</v>
      </c>
      <c r="AI190" s="19">
        <f t="shared" si="402"/>
        <v>11064982.887839999</v>
      </c>
      <c r="AJ190" s="76">
        <f t="shared" si="403"/>
        <v>8029808</v>
      </c>
      <c r="AK190" s="76">
        <f t="shared" si="404"/>
        <v>1301571.1968</v>
      </c>
      <c r="AL190" s="76">
        <f t="shared" si="405"/>
        <v>1733603.6910399999</v>
      </c>
      <c r="AM190" s="76">
        <f t="shared" si="406"/>
        <v>221299.65775679998</v>
      </c>
      <c r="AN190" s="76">
        <f t="shared" si="407"/>
        <v>885198.63102719991</v>
      </c>
      <c r="AO190" s="76">
        <f t="shared" si="408"/>
        <v>11950181.518867198</v>
      </c>
      <c r="AP190" s="76">
        <f t="shared" si="409"/>
        <v>1195018.15188672</v>
      </c>
      <c r="AQ190" s="76">
        <f t="shared" si="410"/>
        <v>227053.4488584768</v>
      </c>
      <c r="AR190" s="76">
        <f t="shared" si="411"/>
        <v>12177234.967725676</v>
      </c>
    </row>
    <row r="191" spans="1:44" ht="15.75" thickBot="1" x14ac:dyDescent="0.3">
      <c r="A191" s="1">
        <v>155</v>
      </c>
      <c r="B191" s="87" t="s">
        <v>226</v>
      </c>
      <c r="C191" s="94">
        <v>3004259</v>
      </c>
      <c r="D191" s="3"/>
      <c r="E191" s="3"/>
      <c r="F191" s="3"/>
      <c r="G191" s="38">
        <v>30</v>
      </c>
      <c r="H191" s="94">
        <v>2148045</v>
      </c>
      <c r="I191" s="61">
        <f t="shared" si="378"/>
        <v>0</v>
      </c>
      <c r="J191" s="39">
        <f t="shared" si="379"/>
        <v>0</v>
      </c>
      <c r="K191" s="39">
        <f t="shared" si="380"/>
        <v>2148045</v>
      </c>
      <c r="L191" s="39">
        <f t="shared" si="381"/>
        <v>2148045</v>
      </c>
      <c r="M191" s="61">
        <f t="shared" si="382"/>
        <v>85921.8</v>
      </c>
      <c r="N191" s="61">
        <f t="shared" si="383"/>
        <v>85921.8</v>
      </c>
      <c r="O191" s="61"/>
      <c r="P191" s="61" t="b">
        <f t="shared" si="384"/>
        <v>0</v>
      </c>
      <c r="Q191" s="39">
        <f t="shared" si="385"/>
        <v>171843.6</v>
      </c>
      <c r="R191" s="39">
        <f t="shared" si="386"/>
        <v>1976201.4</v>
      </c>
      <c r="S191" s="61">
        <f t="shared" si="387"/>
        <v>0</v>
      </c>
      <c r="T191" s="61">
        <f t="shared" si="388"/>
        <v>257765.4</v>
      </c>
      <c r="U191" s="61">
        <f t="shared" si="389"/>
        <v>22425.589799999998</v>
      </c>
      <c r="V191" s="61">
        <f t="shared" si="390"/>
        <v>89573.476500000004</v>
      </c>
      <c r="W191" s="65">
        <f t="shared" si="391"/>
        <v>0</v>
      </c>
      <c r="X191" s="65">
        <f t="shared" si="392"/>
        <v>0</v>
      </c>
      <c r="Y191" s="39">
        <f t="shared" si="393"/>
        <v>369764.46629999997</v>
      </c>
      <c r="Z191" s="61">
        <f t="shared" si="394"/>
        <v>178932.14850000001</v>
      </c>
      <c r="AA191" s="61">
        <f t="shared" si="395"/>
        <v>89573.476500000004</v>
      </c>
      <c r="AB191" s="61">
        <f t="shared" si="396"/>
        <v>178996.58984999999</v>
      </c>
      <c r="AC191" s="61">
        <f t="shared" si="397"/>
        <v>21480.45</v>
      </c>
      <c r="AD191" s="39">
        <f t="shared" si="398"/>
        <v>468982.66485</v>
      </c>
      <c r="AE191" s="39">
        <f t="shared" si="399"/>
        <v>2986792.1311499998</v>
      </c>
      <c r="AF191" s="39">
        <f t="shared" si="400"/>
        <v>4880140</v>
      </c>
      <c r="AG191" s="39">
        <f t="shared" si="401"/>
        <v>-4294523.2</v>
      </c>
      <c r="AH191" s="18">
        <v>4</v>
      </c>
      <c r="AI191" s="19">
        <f t="shared" si="402"/>
        <v>11947168.524599999</v>
      </c>
      <c r="AJ191" s="76">
        <f t="shared" si="403"/>
        <v>8592180</v>
      </c>
      <c r="AK191" s="76">
        <f t="shared" si="404"/>
        <v>1479057.8651999999</v>
      </c>
      <c r="AL191" s="76">
        <f t="shared" si="405"/>
        <v>1875930.6594</v>
      </c>
      <c r="AM191" s="76">
        <f t="shared" si="406"/>
        <v>238943.37049199999</v>
      </c>
      <c r="AN191" s="76">
        <f t="shared" si="407"/>
        <v>955773.48196799995</v>
      </c>
      <c r="AO191" s="76">
        <f t="shared" si="408"/>
        <v>12902942.006568</v>
      </c>
      <c r="AP191" s="76">
        <f t="shared" si="409"/>
        <v>1290294.2006568001</v>
      </c>
      <c r="AQ191" s="76">
        <f t="shared" si="410"/>
        <v>245155.898124792</v>
      </c>
      <c r="AR191" s="76">
        <f t="shared" si="411"/>
        <v>13148097.904692791</v>
      </c>
    </row>
    <row r="192" spans="1:44" ht="15.75" thickBot="1" x14ac:dyDescent="0.3">
      <c r="A192" s="1">
        <v>156</v>
      </c>
      <c r="B192" s="87" t="s">
        <v>227</v>
      </c>
      <c r="C192" s="94">
        <v>3477822</v>
      </c>
      <c r="D192" s="3"/>
      <c r="E192" s="3"/>
      <c r="F192" s="3"/>
      <c r="G192" s="38">
        <v>30</v>
      </c>
      <c r="H192" s="94">
        <v>2486643</v>
      </c>
      <c r="I192" s="61">
        <f t="shared" si="378"/>
        <v>0</v>
      </c>
      <c r="J192" s="39">
        <f t="shared" si="379"/>
        <v>0</v>
      </c>
      <c r="K192" s="39">
        <f t="shared" si="380"/>
        <v>2486643</v>
      </c>
      <c r="L192" s="39">
        <f t="shared" si="381"/>
        <v>2486643</v>
      </c>
      <c r="M192" s="61">
        <f t="shared" si="382"/>
        <v>99465.72</v>
      </c>
      <c r="N192" s="61">
        <f t="shared" si="383"/>
        <v>99465.72</v>
      </c>
      <c r="O192" s="61"/>
      <c r="P192" s="61" t="b">
        <f t="shared" si="384"/>
        <v>0</v>
      </c>
      <c r="Q192" s="39">
        <f t="shared" si="385"/>
        <v>198931.44</v>
      </c>
      <c r="R192" s="39">
        <f t="shared" si="386"/>
        <v>2287711.56</v>
      </c>
      <c r="S192" s="61">
        <f t="shared" si="387"/>
        <v>0</v>
      </c>
      <c r="T192" s="61">
        <f t="shared" si="388"/>
        <v>298397.15999999997</v>
      </c>
      <c r="U192" s="61">
        <f t="shared" si="389"/>
        <v>25960.552919999998</v>
      </c>
      <c r="V192" s="61">
        <f t="shared" si="390"/>
        <v>103693.0131</v>
      </c>
      <c r="W192" s="65">
        <f t="shared" si="391"/>
        <v>0</v>
      </c>
      <c r="X192" s="65">
        <f t="shared" si="392"/>
        <v>0</v>
      </c>
      <c r="Y192" s="39">
        <f t="shared" si="393"/>
        <v>428050.72601999994</v>
      </c>
      <c r="Z192" s="61">
        <f t="shared" si="394"/>
        <v>207137.36189999999</v>
      </c>
      <c r="AA192" s="61">
        <f t="shared" si="395"/>
        <v>103693.0131</v>
      </c>
      <c r="AB192" s="61">
        <f t="shared" si="396"/>
        <v>207211.96119</v>
      </c>
      <c r="AC192" s="61">
        <f t="shared" si="397"/>
        <v>24866.43</v>
      </c>
      <c r="AD192" s="39">
        <f t="shared" si="398"/>
        <v>542908.76618999999</v>
      </c>
      <c r="AE192" s="39">
        <f t="shared" si="399"/>
        <v>3457602.4922099998</v>
      </c>
      <c r="AF192" s="39">
        <f t="shared" si="400"/>
        <v>4880140</v>
      </c>
      <c r="AG192" s="39">
        <f t="shared" si="401"/>
        <v>-4294523.2</v>
      </c>
      <c r="AH192" s="18">
        <v>4</v>
      </c>
      <c r="AI192" s="19">
        <f t="shared" si="402"/>
        <v>13830409.968839999</v>
      </c>
      <c r="AJ192" s="76">
        <f t="shared" si="403"/>
        <v>9946572</v>
      </c>
      <c r="AK192" s="76">
        <f t="shared" si="404"/>
        <v>1712202.9040799998</v>
      </c>
      <c r="AL192" s="76">
        <f t="shared" si="405"/>
        <v>2171635.06476</v>
      </c>
      <c r="AM192" s="76">
        <f t="shared" si="406"/>
        <v>276608.19937679998</v>
      </c>
      <c r="AN192" s="76">
        <f t="shared" si="407"/>
        <v>1106432.7975071999</v>
      </c>
      <c r="AO192" s="76">
        <f t="shared" si="408"/>
        <v>14936842.7663472</v>
      </c>
      <c r="AP192" s="76">
        <f t="shared" si="409"/>
        <v>1493684.2766347202</v>
      </c>
      <c r="AQ192" s="76">
        <f t="shared" si="410"/>
        <v>283800.01256059681</v>
      </c>
      <c r="AR192" s="76">
        <f t="shared" si="411"/>
        <v>15220642.778907796</v>
      </c>
    </row>
    <row r="193" spans="1:44" ht="15.75" thickBot="1" x14ac:dyDescent="0.3">
      <c r="A193" s="1">
        <v>157</v>
      </c>
      <c r="B193" s="87" t="s">
        <v>228</v>
      </c>
      <c r="C193" s="94">
        <v>2403407</v>
      </c>
      <c r="D193" s="3"/>
      <c r="E193" s="3"/>
      <c r="F193" s="3"/>
      <c r="G193" s="38">
        <v>30</v>
      </c>
      <c r="H193" s="94">
        <v>1718436</v>
      </c>
      <c r="I193" s="61">
        <f t="shared" si="378"/>
        <v>117172</v>
      </c>
      <c r="J193" s="39">
        <f t="shared" si="379"/>
        <v>117172</v>
      </c>
      <c r="K193" s="39">
        <f t="shared" si="380"/>
        <v>1718436</v>
      </c>
      <c r="L193" s="39">
        <f t="shared" si="381"/>
        <v>1835608</v>
      </c>
      <c r="M193" s="61">
        <f t="shared" si="382"/>
        <v>68737.440000000002</v>
      </c>
      <c r="N193" s="61">
        <f t="shared" si="383"/>
        <v>68737.440000000002</v>
      </c>
      <c r="O193" s="61"/>
      <c r="P193" s="61" t="b">
        <f t="shared" si="384"/>
        <v>0</v>
      </c>
      <c r="Q193" s="39">
        <f t="shared" si="385"/>
        <v>137474.88</v>
      </c>
      <c r="R193" s="39">
        <f t="shared" si="386"/>
        <v>1698133.12</v>
      </c>
      <c r="S193" s="61">
        <f t="shared" si="387"/>
        <v>0</v>
      </c>
      <c r="T193" s="61">
        <f t="shared" si="388"/>
        <v>206212.31999999998</v>
      </c>
      <c r="U193" s="61">
        <f t="shared" si="389"/>
        <v>17940.471839999998</v>
      </c>
      <c r="V193" s="61">
        <f t="shared" si="390"/>
        <v>71658.781199999998</v>
      </c>
      <c r="W193" s="65">
        <f t="shared" si="391"/>
        <v>0</v>
      </c>
      <c r="X193" s="65">
        <f t="shared" si="392"/>
        <v>0</v>
      </c>
      <c r="Y193" s="39">
        <f t="shared" si="393"/>
        <v>295811.57303999993</v>
      </c>
      <c r="Z193" s="61">
        <f t="shared" si="394"/>
        <v>152906.1464</v>
      </c>
      <c r="AA193" s="61">
        <f t="shared" si="395"/>
        <v>71658.781199999998</v>
      </c>
      <c r="AB193" s="61">
        <f t="shared" si="396"/>
        <v>152961.21463999999</v>
      </c>
      <c r="AC193" s="61">
        <f t="shared" si="397"/>
        <v>18356.080000000002</v>
      </c>
      <c r="AD193" s="39">
        <f t="shared" si="398"/>
        <v>395882.22223999997</v>
      </c>
      <c r="AE193" s="39">
        <f t="shared" si="399"/>
        <v>2527301.7952800002</v>
      </c>
      <c r="AF193" s="39">
        <f t="shared" si="400"/>
        <v>4880140</v>
      </c>
      <c r="AG193" s="39">
        <f t="shared" si="401"/>
        <v>-4294523.2</v>
      </c>
      <c r="AH193" s="18">
        <v>4</v>
      </c>
      <c r="AI193" s="19">
        <f t="shared" si="402"/>
        <v>10109207.181120001</v>
      </c>
      <c r="AJ193" s="76">
        <f t="shared" si="403"/>
        <v>7342432</v>
      </c>
      <c r="AK193" s="76">
        <f t="shared" si="404"/>
        <v>1183246.2921599997</v>
      </c>
      <c r="AL193" s="76">
        <f t="shared" si="405"/>
        <v>1583528.8889599999</v>
      </c>
      <c r="AM193" s="76">
        <f t="shared" si="406"/>
        <v>202184.14362240001</v>
      </c>
      <c r="AN193" s="76">
        <f t="shared" si="407"/>
        <v>808736.57448960003</v>
      </c>
      <c r="AO193" s="76">
        <f t="shared" si="408"/>
        <v>10917943.755609602</v>
      </c>
      <c r="AP193" s="76">
        <f t="shared" si="409"/>
        <v>1091794.3755609603</v>
      </c>
      <c r="AQ193" s="76">
        <f t="shared" si="410"/>
        <v>207440.93135658244</v>
      </c>
      <c r="AR193" s="76">
        <f t="shared" si="411"/>
        <v>11125384.686966185</v>
      </c>
    </row>
    <row r="194" spans="1:44" ht="15.75" thickBot="1" x14ac:dyDescent="0.3">
      <c r="A194" s="1">
        <v>158</v>
      </c>
      <c r="B194" s="87" t="s">
        <v>229</v>
      </c>
      <c r="C194" s="94">
        <v>2626915</v>
      </c>
      <c r="D194" s="3"/>
      <c r="E194" s="3"/>
      <c r="F194" s="3"/>
      <c r="G194" s="38">
        <v>30</v>
      </c>
      <c r="H194" s="94">
        <v>1878244</v>
      </c>
      <c r="I194" s="61">
        <f t="shared" si="378"/>
        <v>117172</v>
      </c>
      <c r="J194" s="39">
        <f t="shared" si="379"/>
        <v>117172</v>
      </c>
      <c r="K194" s="39">
        <f t="shared" si="380"/>
        <v>1878244</v>
      </c>
      <c r="L194" s="39">
        <f t="shared" si="381"/>
        <v>1995416</v>
      </c>
      <c r="M194" s="61">
        <f t="shared" si="382"/>
        <v>75129.759999999995</v>
      </c>
      <c r="N194" s="61">
        <f t="shared" si="383"/>
        <v>75129.759999999995</v>
      </c>
      <c r="O194" s="61"/>
      <c r="P194" s="61" t="b">
        <f t="shared" si="384"/>
        <v>0</v>
      </c>
      <c r="Q194" s="39">
        <f t="shared" si="385"/>
        <v>150259.51999999999</v>
      </c>
      <c r="R194" s="39">
        <f t="shared" si="386"/>
        <v>1845156.48</v>
      </c>
      <c r="S194" s="61">
        <f t="shared" si="387"/>
        <v>0</v>
      </c>
      <c r="T194" s="61">
        <f t="shared" si="388"/>
        <v>225389.28</v>
      </c>
      <c r="U194" s="61">
        <f t="shared" si="389"/>
        <v>19608.86736</v>
      </c>
      <c r="V194" s="61">
        <f t="shared" si="390"/>
        <v>78322.774799999999</v>
      </c>
      <c r="W194" s="65">
        <f t="shared" si="391"/>
        <v>0</v>
      </c>
      <c r="X194" s="65">
        <f t="shared" si="392"/>
        <v>0</v>
      </c>
      <c r="Y194" s="39">
        <f t="shared" si="393"/>
        <v>323320.92216000002</v>
      </c>
      <c r="Z194" s="61">
        <f t="shared" si="394"/>
        <v>166218.15280000001</v>
      </c>
      <c r="AA194" s="61">
        <f t="shared" si="395"/>
        <v>78322.774799999999</v>
      </c>
      <c r="AB194" s="61">
        <f t="shared" si="396"/>
        <v>166278.01527999999</v>
      </c>
      <c r="AC194" s="61">
        <f t="shared" si="397"/>
        <v>19954.16</v>
      </c>
      <c r="AD194" s="39">
        <f t="shared" si="398"/>
        <v>430773.10287999996</v>
      </c>
      <c r="AE194" s="39">
        <f t="shared" si="399"/>
        <v>2749510.0250400002</v>
      </c>
      <c r="AF194" s="39">
        <f t="shared" si="400"/>
        <v>4880140</v>
      </c>
      <c r="AG194" s="39">
        <f t="shared" si="401"/>
        <v>-4294523.2</v>
      </c>
      <c r="AH194" s="18">
        <v>4</v>
      </c>
      <c r="AI194" s="19">
        <f t="shared" si="402"/>
        <v>10998040.100160001</v>
      </c>
      <c r="AJ194" s="76">
        <f t="shared" si="403"/>
        <v>7981664</v>
      </c>
      <c r="AK194" s="76">
        <f t="shared" si="404"/>
        <v>1293283.6886400001</v>
      </c>
      <c r="AL194" s="76">
        <f t="shared" si="405"/>
        <v>1723092.4115199998</v>
      </c>
      <c r="AM194" s="76">
        <f t="shared" si="406"/>
        <v>219960.80200320002</v>
      </c>
      <c r="AN194" s="76">
        <f t="shared" si="407"/>
        <v>879843.20801280008</v>
      </c>
      <c r="AO194" s="76">
        <f t="shared" si="408"/>
        <v>11877883.308172802</v>
      </c>
      <c r="AP194" s="76">
        <f t="shared" si="409"/>
        <v>1187788.3308172801</v>
      </c>
      <c r="AQ194" s="76">
        <f t="shared" si="410"/>
        <v>225679.78285528324</v>
      </c>
      <c r="AR194" s="76">
        <f t="shared" si="411"/>
        <v>12103563.091028085</v>
      </c>
    </row>
    <row r="195" spans="1:44" ht="15.75" thickBot="1" x14ac:dyDescent="0.3">
      <c r="A195" s="1">
        <v>159</v>
      </c>
      <c r="B195" s="87" t="s">
        <v>230</v>
      </c>
      <c r="C195" s="94">
        <v>3094387</v>
      </c>
      <c r="D195" s="3"/>
      <c r="E195" s="3"/>
      <c r="F195" s="3"/>
      <c r="G195" s="38">
        <v>30</v>
      </c>
      <c r="H195" s="94">
        <v>2212487</v>
      </c>
      <c r="I195" s="61">
        <f t="shared" si="378"/>
        <v>0</v>
      </c>
      <c r="J195" s="39">
        <f t="shared" si="379"/>
        <v>0</v>
      </c>
      <c r="K195" s="39">
        <f t="shared" si="380"/>
        <v>2212487</v>
      </c>
      <c r="L195" s="39">
        <f t="shared" si="381"/>
        <v>2212487</v>
      </c>
      <c r="M195" s="61">
        <f t="shared" si="382"/>
        <v>88499.48</v>
      </c>
      <c r="N195" s="61">
        <f t="shared" si="383"/>
        <v>88499.48</v>
      </c>
      <c r="O195" s="61"/>
      <c r="P195" s="61" t="b">
        <f t="shared" si="384"/>
        <v>0</v>
      </c>
      <c r="Q195" s="39">
        <f t="shared" si="385"/>
        <v>176998.96</v>
      </c>
      <c r="R195" s="39">
        <f t="shared" si="386"/>
        <v>2035488.04</v>
      </c>
      <c r="S195" s="61">
        <f t="shared" si="387"/>
        <v>0</v>
      </c>
      <c r="T195" s="61">
        <f t="shared" si="388"/>
        <v>265498.44</v>
      </c>
      <c r="U195" s="61">
        <f t="shared" si="389"/>
        <v>23098.364279999998</v>
      </c>
      <c r="V195" s="61">
        <f t="shared" si="390"/>
        <v>92260.707900000009</v>
      </c>
      <c r="W195" s="65">
        <f t="shared" si="391"/>
        <v>0</v>
      </c>
      <c r="X195" s="65">
        <f t="shared" si="392"/>
        <v>0</v>
      </c>
      <c r="Y195" s="39">
        <f t="shared" si="393"/>
        <v>380857.51217999996</v>
      </c>
      <c r="Z195" s="61">
        <f t="shared" si="394"/>
        <v>184300.16709999999</v>
      </c>
      <c r="AA195" s="61">
        <f t="shared" si="395"/>
        <v>92260.707900000009</v>
      </c>
      <c r="AB195" s="61">
        <f t="shared" si="396"/>
        <v>184366.54170999999</v>
      </c>
      <c r="AC195" s="61">
        <f t="shared" si="397"/>
        <v>22124.87</v>
      </c>
      <c r="AD195" s="39">
        <f t="shared" si="398"/>
        <v>483052.28671000001</v>
      </c>
      <c r="AE195" s="39">
        <f t="shared" si="399"/>
        <v>3076396.7988900002</v>
      </c>
      <c r="AF195" s="39">
        <f t="shared" si="400"/>
        <v>4880140</v>
      </c>
      <c r="AG195" s="39">
        <f t="shared" si="401"/>
        <v>-4294523.2</v>
      </c>
      <c r="AH195" s="18">
        <v>4</v>
      </c>
      <c r="AI195" s="19">
        <f t="shared" si="402"/>
        <v>12305587.195560001</v>
      </c>
      <c r="AJ195" s="76">
        <f t="shared" si="403"/>
        <v>8849948</v>
      </c>
      <c r="AK195" s="76">
        <f t="shared" si="404"/>
        <v>1523430.0487199998</v>
      </c>
      <c r="AL195" s="76">
        <f t="shared" si="405"/>
        <v>1932209.1468400001</v>
      </c>
      <c r="AM195" s="76">
        <f t="shared" si="406"/>
        <v>246111.74391120003</v>
      </c>
      <c r="AN195" s="76">
        <f t="shared" si="407"/>
        <v>984446.97564480011</v>
      </c>
      <c r="AO195" s="76">
        <f t="shared" si="408"/>
        <v>13290034.171204802</v>
      </c>
      <c r="AP195" s="76">
        <f t="shared" si="409"/>
        <v>1329003.4171204802</v>
      </c>
      <c r="AQ195" s="76">
        <f t="shared" si="410"/>
        <v>252510.64925289125</v>
      </c>
      <c r="AR195" s="76">
        <f t="shared" si="411"/>
        <v>13542544.820457693</v>
      </c>
    </row>
    <row r="196" spans="1:44" ht="15.75" thickBot="1" x14ac:dyDescent="0.3">
      <c r="A196" s="1">
        <v>160</v>
      </c>
      <c r="B196" s="87" t="s">
        <v>231</v>
      </c>
      <c r="C196" s="94">
        <v>2165445</v>
      </c>
      <c r="D196" s="3"/>
      <c r="E196" s="3"/>
      <c r="F196" s="3"/>
      <c r="G196" s="38">
        <v>30</v>
      </c>
      <c r="H196" s="94">
        <v>1548293</v>
      </c>
      <c r="I196" s="61">
        <f t="shared" si="378"/>
        <v>117172</v>
      </c>
      <c r="J196" s="39">
        <f t="shared" si="379"/>
        <v>117172</v>
      </c>
      <c r="K196" s="39">
        <f t="shared" si="380"/>
        <v>1548293</v>
      </c>
      <c r="L196" s="39">
        <f t="shared" si="381"/>
        <v>1665465</v>
      </c>
      <c r="M196" s="61">
        <f t="shared" si="382"/>
        <v>61931.72</v>
      </c>
      <c r="N196" s="61">
        <f t="shared" si="383"/>
        <v>61931.72</v>
      </c>
      <c r="O196" s="61"/>
      <c r="P196" s="61" t="b">
        <f t="shared" si="384"/>
        <v>0</v>
      </c>
      <c r="Q196" s="39">
        <f t="shared" si="385"/>
        <v>123863.44</v>
      </c>
      <c r="R196" s="39">
        <f t="shared" si="386"/>
        <v>1541601.56</v>
      </c>
      <c r="S196" s="61">
        <f t="shared" si="387"/>
        <v>0</v>
      </c>
      <c r="T196" s="61">
        <f t="shared" si="388"/>
        <v>185795.16</v>
      </c>
      <c r="U196" s="61">
        <f t="shared" si="389"/>
        <v>16164.17892</v>
      </c>
      <c r="V196" s="61">
        <f t="shared" si="390"/>
        <v>64563.818100000004</v>
      </c>
      <c r="W196" s="65">
        <f t="shared" si="391"/>
        <v>0</v>
      </c>
      <c r="X196" s="65">
        <f t="shared" si="392"/>
        <v>0</v>
      </c>
      <c r="Y196" s="39">
        <f t="shared" si="393"/>
        <v>266523.15702000004</v>
      </c>
      <c r="Z196" s="61">
        <f t="shared" si="394"/>
        <v>138733.23449999999</v>
      </c>
      <c r="AA196" s="61">
        <f t="shared" si="395"/>
        <v>64563.818100000004</v>
      </c>
      <c r="AB196" s="61">
        <f t="shared" si="396"/>
        <v>138783.19845</v>
      </c>
      <c r="AC196" s="61">
        <f t="shared" si="397"/>
        <v>16654.650000000001</v>
      </c>
      <c r="AD196" s="39">
        <f t="shared" si="398"/>
        <v>358734.90104999999</v>
      </c>
      <c r="AE196" s="39">
        <f t="shared" si="399"/>
        <v>2290723.0580700003</v>
      </c>
      <c r="AF196" s="39">
        <f t="shared" si="400"/>
        <v>4880140</v>
      </c>
      <c r="AG196" s="39">
        <f t="shared" si="401"/>
        <v>-4294523.2</v>
      </c>
      <c r="AH196" s="18">
        <v>4</v>
      </c>
      <c r="AI196" s="19">
        <f t="shared" si="402"/>
        <v>9162892.232280001</v>
      </c>
      <c r="AJ196" s="76">
        <f t="shared" si="403"/>
        <v>6661860</v>
      </c>
      <c r="AK196" s="76">
        <f t="shared" si="404"/>
        <v>1066092.6280800002</v>
      </c>
      <c r="AL196" s="76">
        <f t="shared" si="405"/>
        <v>1434939.6041999999</v>
      </c>
      <c r="AM196" s="76">
        <f t="shared" si="406"/>
        <v>183257.84464560004</v>
      </c>
      <c r="AN196" s="76">
        <f t="shared" si="407"/>
        <v>733031.37858240015</v>
      </c>
      <c r="AO196" s="76">
        <f t="shared" si="408"/>
        <v>9895923.6108624004</v>
      </c>
      <c r="AP196" s="76">
        <f t="shared" si="409"/>
        <v>989592.36108624004</v>
      </c>
      <c r="AQ196" s="76">
        <f t="shared" si="410"/>
        <v>188022.54860638562</v>
      </c>
      <c r="AR196" s="76">
        <f t="shared" si="411"/>
        <v>10083946.159468787</v>
      </c>
    </row>
    <row r="197" spans="1:44" ht="15.75" thickBot="1" x14ac:dyDescent="0.3">
      <c r="A197" s="1">
        <v>161</v>
      </c>
      <c r="B197" s="87" t="s">
        <v>60</v>
      </c>
      <c r="C197" s="94">
        <v>1765493</v>
      </c>
      <c r="D197" s="3"/>
      <c r="E197" s="3"/>
      <c r="F197" s="3"/>
      <c r="G197" s="38">
        <v>30</v>
      </c>
      <c r="H197" s="94">
        <v>1262327</v>
      </c>
      <c r="I197" s="61">
        <f t="shared" si="378"/>
        <v>117172</v>
      </c>
      <c r="J197" s="39">
        <f t="shared" si="379"/>
        <v>117172</v>
      </c>
      <c r="K197" s="39">
        <f t="shared" si="380"/>
        <v>1262327</v>
      </c>
      <c r="L197" s="39">
        <f t="shared" si="381"/>
        <v>1379499</v>
      </c>
      <c r="M197" s="61">
        <f t="shared" si="382"/>
        <v>50493.08</v>
      </c>
      <c r="N197" s="61">
        <f t="shared" si="383"/>
        <v>50493.08</v>
      </c>
      <c r="O197" s="61"/>
      <c r="P197" s="61" t="b">
        <f t="shared" si="384"/>
        <v>0</v>
      </c>
      <c r="Q197" s="39">
        <f t="shared" si="385"/>
        <v>100986.16</v>
      </c>
      <c r="R197" s="39">
        <f t="shared" si="386"/>
        <v>1278512.8400000001</v>
      </c>
      <c r="S197" s="61">
        <f t="shared" si="387"/>
        <v>0</v>
      </c>
      <c r="T197" s="61">
        <f t="shared" si="388"/>
        <v>151479.24</v>
      </c>
      <c r="U197" s="61">
        <f t="shared" si="389"/>
        <v>13178.693879999999</v>
      </c>
      <c r="V197" s="61">
        <f t="shared" si="390"/>
        <v>52639.035900000003</v>
      </c>
      <c r="W197" s="65">
        <f t="shared" si="391"/>
        <v>0</v>
      </c>
      <c r="X197" s="65">
        <f t="shared" si="392"/>
        <v>0</v>
      </c>
      <c r="Y197" s="39">
        <f t="shared" si="393"/>
        <v>217296.96977999998</v>
      </c>
      <c r="Z197" s="61">
        <f t="shared" si="394"/>
        <v>114912.26669999999</v>
      </c>
      <c r="AA197" s="61">
        <f t="shared" si="395"/>
        <v>52639.035900000003</v>
      </c>
      <c r="AB197" s="61">
        <f t="shared" si="396"/>
        <v>114953.65167000001</v>
      </c>
      <c r="AC197" s="61">
        <f t="shared" si="397"/>
        <v>13794.99</v>
      </c>
      <c r="AD197" s="39">
        <f t="shared" si="398"/>
        <v>296299.94426999998</v>
      </c>
      <c r="AE197" s="39">
        <f t="shared" si="399"/>
        <v>1893095.9140499998</v>
      </c>
      <c r="AF197" s="39">
        <f t="shared" si="400"/>
        <v>4880140</v>
      </c>
      <c r="AG197" s="39">
        <f t="shared" si="401"/>
        <v>-4294523.2</v>
      </c>
      <c r="AH197" s="18">
        <v>4</v>
      </c>
      <c r="AI197" s="19">
        <f t="shared" si="402"/>
        <v>7572383.6561999992</v>
      </c>
      <c r="AJ197" s="76">
        <f t="shared" si="403"/>
        <v>5517996</v>
      </c>
      <c r="AK197" s="76">
        <f t="shared" si="404"/>
        <v>869187.87911999994</v>
      </c>
      <c r="AL197" s="76">
        <f t="shared" si="405"/>
        <v>1185199.7770799999</v>
      </c>
      <c r="AM197" s="76">
        <f t="shared" si="406"/>
        <v>151447.67312399999</v>
      </c>
      <c r="AN197" s="76">
        <f t="shared" si="407"/>
        <v>605790.69249599997</v>
      </c>
      <c r="AO197" s="76">
        <f t="shared" si="408"/>
        <v>8178174.348695999</v>
      </c>
      <c r="AP197" s="76">
        <f t="shared" si="409"/>
        <v>817817.43486959999</v>
      </c>
      <c r="AQ197" s="76">
        <f t="shared" si="410"/>
        <v>155385.312625224</v>
      </c>
      <c r="AR197" s="76">
        <f t="shared" si="411"/>
        <v>8333559.6613212228</v>
      </c>
    </row>
    <row r="198" spans="1:44" ht="15.75" thickBot="1" x14ac:dyDescent="0.3">
      <c r="A198" s="1">
        <v>162</v>
      </c>
      <c r="B198" s="87" t="s">
        <v>61</v>
      </c>
      <c r="C198" s="94">
        <v>2227958</v>
      </c>
      <c r="D198" s="3"/>
      <c r="E198" s="3"/>
      <c r="F198" s="3"/>
      <c r="G198" s="38">
        <v>30</v>
      </c>
      <c r="H198" s="94">
        <v>1592990</v>
      </c>
      <c r="I198" s="61">
        <f t="shared" si="378"/>
        <v>117172</v>
      </c>
      <c r="J198" s="39">
        <f t="shared" si="379"/>
        <v>117172</v>
      </c>
      <c r="K198" s="39">
        <f t="shared" si="380"/>
        <v>1592990</v>
      </c>
      <c r="L198" s="39">
        <f t="shared" si="381"/>
        <v>1710162</v>
      </c>
      <c r="M198" s="61">
        <f t="shared" si="382"/>
        <v>63719.6</v>
      </c>
      <c r="N198" s="61">
        <f t="shared" si="383"/>
        <v>63719.6</v>
      </c>
      <c r="O198" s="61"/>
      <c r="P198" s="61" t="b">
        <f t="shared" si="384"/>
        <v>0</v>
      </c>
      <c r="Q198" s="39">
        <f t="shared" si="385"/>
        <v>127439.2</v>
      </c>
      <c r="R198" s="39">
        <f t="shared" si="386"/>
        <v>1582722.8</v>
      </c>
      <c r="S198" s="61">
        <f t="shared" si="387"/>
        <v>0</v>
      </c>
      <c r="T198" s="61">
        <f t="shared" si="388"/>
        <v>191158.8</v>
      </c>
      <c r="U198" s="61">
        <f t="shared" si="389"/>
        <v>16630.815599999998</v>
      </c>
      <c r="V198" s="61">
        <f t="shared" si="390"/>
        <v>66427.683000000005</v>
      </c>
      <c r="W198" s="65">
        <f t="shared" si="391"/>
        <v>0</v>
      </c>
      <c r="X198" s="65">
        <f t="shared" si="392"/>
        <v>0</v>
      </c>
      <c r="Y198" s="39">
        <f t="shared" si="393"/>
        <v>274217.29859999998</v>
      </c>
      <c r="Z198" s="61">
        <f t="shared" si="394"/>
        <v>142456.49460000001</v>
      </c>
      <c r="AA198" s="61">
        <f t="shared" si="395"/>
        <v>66427.683000000005</v>
      </c>
      <c r="AB198" s="61">
        <f t="shared" si="396"/>
        <v>142507.79946000001</v>
      </c>
      <c r="AC198" s="61">
        <f t="shared" si="397"/>
        <v>17101.62</v>
      </c>
      <c r="AD198" s="39">
        <f t="shared" si="398"/>
        <v>368493.59706</v>
      </c>
      <c r="AE198" s="39">
        <f t="shared" si="399"/>
        <v>2352872.8956599999</v>
      </c>
      <c r="AF198" s="39">
        <f t="shared" si="400"/>
        <v>4880140</v>
      </c>
      <c r="AG198" s="39">
        <f t="shared" si="401"/>
        <v>-4294523.2</v>
      </c>
      <c r="AH198" s="18">
        <v>4</v>
      </c>
      <c r="AI198" s="19">
        <f t="shared" si="402"/>
        <v>9411491.5826399997</v>
      </c>
      <c r="AJ198" s="76">
        <f t="shared" si="403"/>
        <v>6840648</v>
      </c>
      <c r="AK198" s="76">
        <f t="shared" si="404"/>
        <v>1096869.1943999999</v>
      </c>
      <c r="AL198" s="76">
        <f t="shared" si="405"/>
        <v>1473974.38824</v>
      </c>
      <c r="AM198" s="76">
        <f t="shared" si="406"/>
        <v>188229.8316528</v>
      </c>
      <c r="AN198" s="76">
        <f t="shared" si="407"/>
        <v>752919.3266112</v>
      </c>
      <c r="AO198" s="76">
        <f t="shared" si="408"/>
        <v>10164410.9092512</v>
      </c>
      <c r="AP198" s="76">
        <f t="shared" si="409"/>
        <v>1016441.0909251201</v>
      </c>
      <c r="AQ198" s="76">
        <f t="shared" si="410"/>
        <v>193123.80727577282</v>
      </c>
      <c r="AR198" s="76">
        <f t="shared" si="411"/>
        <v>10357534.716526972</v>
      </c>
    </row>
    <row r="199" spans="1:44" ht="15.75" thickBot="1" x14ac:dyDescent="0.3">
      <c r="B199" s="85" t="s">
        <v>63</v>
      </c>
      <c r="C199" s="89"/>
      <c r="D199" s="3"/>
      <c r="E199" s="3"/>
      <c r="F199" s="3"/>
      <c r="G199" s="89"/>
      <c r="H199" s="91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95"/>
      <c r="AI199" s="89"/>
      <c r="AJ199" s="76"/>
      <c r="AK199" s="76"/>
      <c r="AL199" s="76"/>
      <c r="AM199" s="76"/>
      <c r="AN199" s="76"/>
      <c r="AO199" s="76"/>
      <c r="AP199" s="76"/>
      <c r="AQ199" s="76"/>
      <c r="AR199" s="76"/>
    </row>
    <row r="200" spans="1:44" ht="15.75" thickBot="1" x14ac:dyDescent="0.3">
      <c r="A200" s="1">
        <v>163</v>
      </c>
      <c r="B200" s="87" t="s">
        <v>232</v>
      </c>
      <c r="C200" s="94">
        <v>2434476</v>
      </c>
      <c r="D200" s="3"/>
      <c r="E200" s="3"/>
      <c r="F200" s="3"/>
      <c r="G200" s="38">
        <v>30</v>
      </c>
      <c r="H200" s="94">
        <v>1740650</v>
      </c>
      <c r="I200" s="61">
        <f t="shared" ref="I200:I201" si="412">IF(H200&lt;2000000,117172,0)</f>
        <v>117172</v>
      </c>
      <c r="J200" s="39">
        <f t="shared" ref="J200:J201" si="413">+(I200/30)*G200</f>
        <v>117172</v>
      </c>
      <c r="K200" s="39">
        <f t="shared" ref="K200:K201" si="414">+(H200/30)*G200</f>
        <v>1740650</v>
      </c>
      <c r="L200" s="39">
        <f t="shared" ref="L200:L201" si="415">+K200+J200</f>
        <v>1857822</v>
      </c>
      <c r="M200" s="61">
        <f t="shared" ref="M200:M201" si="416">+K200*4%</f>
        <v>69626</v>
      </c>
      <c r="N200" s="61">
        <f t="shared" ref="N200:N201" si="417">+K200*4%</f>
        <v>69626</v>
      </c>
      <c r="O200" s="61"/>
      <c r="P200" s="61" t="b">
        <f t="shared" ref="P200:P201" si="418">IF(AND(H200&gt;=($C$246*4),H200&lt;($C$246*16)),H200*$AI$234,IF(AND(H200&gt;=($C$246*16),H200&lt;=($C$246*17)),H200*$AI$235,IF(AND(H200&gt;($C$246*17),H200&lt;=
($C$246*18)),H200*$AI$236,IF(AND(H200&gt;($C$246*18),H200&gt;=($C$246*19)),H200*$AI$237,IF(AND(H200&gt;($C$246*19),H200&lt;=($C$246*20)),H200*$AI$238,IF((H200&gt;($C$246*20)),H200*$AI$239))))))</f>
        <v>0</v>
      </c>
      <c r="Q200" s="39">
        <f t="shared" ref="Q200:Q201" si="419">+M200+N200+O200+P200</f>
        <v>139252</v>
      </c>
      <c r="R200" s="39">
        <f t="shared" ref="R200:R201" si="420">+L200-Q200</f>
        <v>1718570</v>
      </c>
      <c r="S200" s="61">
        <f t="shared" ref="S200:S201" si="421">+IF(L200&gt;($C$246*10),L200*8.5%,0)</f>
        <v>0</v>
      </c>
      <c r="T200" s="61">
        <f t="shared" ref="T200:T201" si="422">+K200*12%</f>
        <v>208878</v>
      </c>
      <c r="U200" s="61">
        <f t="shared" ref="U200:U201" si="423">+K200*$C$253</f>
        <v>18172.385999999999</v>
      </c>
      <c r="V200" s="61">
        <f t="shared" ref="V200:V201" si="424">+K200*4.17%</f>
        <v>72585.104999999996</v>
      </c>
      <c r="W200" s="65">
        <f t="shared" ref="W200:W201" si="425">+IF(H200&lt;$C$249,0,H200*3%)</f>
        <v>0</v>
      </c>
      <c r="X200" s="65">
        <f t="shared" ref="X200:X201" si="426">+IF(K200&lt;$C$249,0,K200*2%)</f>
        <v>0</v>
      </c>
      <c r="Y200" s="39">
        <f t="shared" ref="Y200:Y201" si="427">+S200+T200+U200+V200+W200+X200</f>
        <v>299635.49099999998</v>
      </c>
      <c r="Z200" s="61">
        <f t="shared" ref="Z200:Z201" si="428">+(L200)*8.33%</f>
        <v>154756.57259999998</v>
      </c>
      <c r="AA200" s="61">
        <f t="shared" ref="AA200:AA201" si="429">+K200*4.17%</f>
        <v>72585.104999999996</v>
      </c>
      <c r="AB200" s="61">
        <f t="shared" ref="AB200:AB201" si="430">+(L200)*8.333%</f>
        <v>154812.30726</v>
      </c>
      <c r="AC200" s="61">
        <f t="shared" ref="AC200:AC201" si="431">+(L200)*1%</f>
        <v>18578.22</v>
      </c>
      <c r="AD200" s="39">
        <f t="shared" ref="AD200:AD201" si="432">+Z200+AA200+AB200+AC200</f>
        <v>400732.20485999994</v>
      </c>
      <c r="AE200" s="39">
        <f t="shared" ref="AE200:AE201" si="433">+((K200+J200)+AD200+Y200)</f>
        <v>2558189.6958599999</v>
      </c>
      <c r="AF200" s="39">
        <f t="shared" ref="AF200:AF201" si="434">+(4738000*(1+3%))</f>
        <v>4880140</v>
      </c>
      <c r="AG200" s="39">
        <f t="shared" ref="AG200:AG201" si="435">((+AF200*40%)*30%)-AF200</f>
        <v>-4294523.2</v>
      </c>
      <c r="AH200" s="18">
        <v>4.5</v>
      </c>
      <c r="AI200" s="19">
        <f t="shared" ref="AI200:AI201" si="436">+AE200*AH200</f>
        <v>11511853.631369999</v>
      </c>
      <c r="AJ200" s="76">
        <f t="shared" ref="AJ200:AJ201" si="437">+L200*AH200</f>
        <v>8360199</v>
      </c>
      <c r="AK200" s="76">
        <f t="shared" ref="AK200:AK201" si="438">+Y200*AH200</f>
        <v>1348359.7094999999</v>
      </c>
      <c r="AL200" s="76">
        <f t="shared" ref="AL200:AL201" si="439">+AD200*AH200</f>
        <v>1803294.9218699997</v>
      </c>
      <c r="AM200" s="76">
        <f t="shared" ref="AM200:AM201" si="440">+AE200*8%</f>
        <v>204655.17566879999</v>
      </c>
      <c r="AN200" s="76">
        <f t="shared" ref="AN200:AN201" si="441">+AI200*8%</f>
        <v>920948.29050959996</v>
      </c>
      <c r="AO200" s="76">
        <f t="shared" ref="AO200:AO201" si="442">+AI200+AN200</f>
        <v>12432801.921879599</v>
      </c>
      <c r="AP200" s="76">
        <f t="shared" ref="AP200:AP201" si="443">+AO200*$AP$1</f>
        <v>1243280.19218796</v>
      </c>
      <c r="AQ200" s="76">
        <f t="shared" ref="AQ200:AQ201" si="444">+AP200*19%</f>
        <v>236223.2365157124</v>
      </c>
      <c r="AR200" s="76">
        <f t="shared" ref="AR200:AR201" si="445">+AO200+AQ200</f>
        <v>12669025.158395311</v>
      </c>
    </row>
    <row r="201" spans="1:44" ht="15.75" thickBot="1" x14ac:dyDescent="0.3">
      <c r="A201" s="1">
        <v>164</v>
      </c>
      <c r="B201" s="87" t="s">
        <v>233</v>
      </c>
      <c r="C201" s="92">
        <v>2434476</v>
      </c>
      <c r="D201" s="3"/>
      <c r="E201" s="3"/>
      <c r="F201" s="3"/>
      <c r="G201" s="38">
        <v>30</v>
      </c>
      <c r="H201" s="92">
        <v>1740650</v>
      </c>
      <c r="I201" s="61">
        <f t="shared" si="412"/>
        <v>117172</v>
      </c>
      <c r="J201" s="39">
        <f t="shared" si="413"/>
        <v>117172</v>
      </c>
      <c r="K201" s="39">
        <f t="shared" si="414"/>
        <v>1740650</v>
      </c>
      <c r="L201" s="39">
        <f t="shared" si="415"/>
        <v>1857822</v>
      </c>
      <c r="M201" s="61">
        <f t="shared" si="416"/>
        <v>69626</v>
      </c>
      <c r="N201" s="61">
        <f t="shared" si="417"/>
        <v>69626</v>
      </c>
      <c r="O201" s="61"/>
      <c r="P201" s="61" t="b">
        <f t="shared" si="418"/>
        <v>0</v>
      </c>
      <c r="Q201" s="39">
        <f t="shared" si="419"/>
        <v>139252</v>
      </c>
      <c r="R201" s="39">
        <f t="shared" si="420"/>
        <v>1718570</v>
      </c>
      <c r="S201" s="61">
        <f t="shared" si="421"/>
        <v>0</v>
      </c>
      <c r="T201" s="61">
        <f t="shared" si="422"/>
        <v>208878</v>
      </c>
      <c r="U201" s="61">
        <f t="shared" si="423"/>
        <v>18172.385999999999</v>
      </c>
      <c r="V201" s="61">
        <f t="shared" si="424"/>
        <v>72585.104999999996</v>
      </c>
      <c r="W201" s="65">
        <f t="shared" si="425"/>
        <v>0</v>
      </c>
      <c r="X201" s="65">
        <f t="shared" si="426"/>
        <v>0</v>
      </c>
      <c r="Y201" s="39">
        <f t="shared" si="427"/>
        <v>299635.49099999998</v>
      </c>
      <c r="Z201" s="61">
        <f t="shared" si="428"/>
        <v>154756.57259999998</v>
      </c>
      <c r="AA201" s="61">
        <f t="shared" si="429"/>
        <v>72585.104999999996</v>
      </c>
      <c r="AB201" s="61">
        <f t="shared" si="430"/>
        <v>154812.30726</v>
      </c>
      <c r="AC201" s="61">
        <f t="shared" si="431"/>
        <v>18578.22</v>
      </c>
      <c r="AD201" s="39">
        <f t="shared" si="432"/>
        <v>400732.20485999994</v>
      </c>
      <c r="AE201" s="39">
        <f t="shared" si="433"/>
        <v>2558189.6958599999</v>
      </c>
      <c r="AF201" s="39">
        <f t="shared" si="434"/>
        <v>4880140</v>
      </c>
      <c r="AG201" s="39">
        <f t="shared" si="435"/>
        <v>-4294523.2</v>
      </c>
      <c r="AH201" s="18">
        <v>4.5</v>
      </c>
      <c r="AI201" s="19">
        <f t="shared" si="436"/>
        <v>11511853.631369999</v>
      </c>
      <c r="AJ201" s="76">
        <f t="shared" si="437"/>
        <v>8360199</v>
      </c>
      <c r="AK201" s="76">
        <f t="shared" si="438"/>
        <v>1348359.7094999999</v>
      </c>
      <c r="AL201" s="76">
        <f t="shared" si="439"/>
        <v>1803294.9218699997</v>
      </c>
      <c r="AM201" s="76">
        <f t="shared" si="440"/>
        <v>204655.17566879999</v>
      </c>
      <c r="AN201" s="76">
        <f t="shared" si="441"/>
        <v>920948.29050959996</v>
      </c>
      <c r="AO201" s="76">
        <f t="shared" si="442"/>
        <v>12432801.921879599</v>
      </c>
      <c r="AP201" s="76">
        <f t="shared" si="443"/>
        <v>1243280.19218796</v>
      </c>
      <c r="AQ201" s="76">
        <f t="shared" si="444"/>
        <v>236223.2365157124</v>
      </c>
      <c r="AR201" s="76">
        <f t="shared" si="445"/>
        <v>12669025.158395311</v>
      </c>
    </row>
    <row r="202" spans="1:44" ht="15.75" thickBot="1" x14ac:dyDescent="0.3">
      <c r="B202" s="85" t="s">
        <v>234</v>
      </c>
      <c r="C202" s="89"/>
      <c r="D202" s="3"/>
      <c r="E202" s="3"/>
      <c r="F202" s="3"/>
      <c r="G202" s="89"/>
      <c r="H202" s="91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95"/>
      <c r="AI202" s="89"/>
      <c r="AJ202" s="76"/>
      <c r="AK202" s="76"/>
      <c r="AL202" s="76"/>
      <c r="AM202" s="76"/>
      <c r="AN202" s="76"/>
      <c r="AO202" s="76"/>
      <c r="AP202" s="76"/>
      <c r="AQ202" s="76"/>
      <c r="AR202" s="76"/>
    </row>
    <row r="203" spans="1:44" ht="15.75" thickBot="1" x14ac:dyDescent="0.3">
      <c r="A203" s="1">
        <v>165</v>
      </c>
      <c r="B203" s="87" t="s">
        <v>68</v>
      </c>
      <c r="C203" s="92">
        <v>3713150</v>
      </c>
      <c r="D203" s="3"/>
      <c r="E203" s="3"/>
      <c r="F203" s="3"/>
      <c r="G203" s="38">
        <v>30</v>
      </c>
      <c r="H203" s="92">
        <v>2654902</v>
      </c>
      <c r="I203" s="61">
        <f t="shared" ref="I203" si="446">IF(H203&lt;2000000,117172,0)</f>
        <v>0</v>
      </c>
      <c r="J203" s="39">
        <f t="shared" ref="J203" si="447">+(I203/30)*G203</f>
        <v>0</v>
      </c>
      <c r="K203" s="39">
        <f t="shared" ref="K203" si="448">+(H203/30)*G203</f>
        <v>2654902</v>
      </c>
      <c r="L203" s="39">
        <f t="shared" ref="L203" si="449">+K203+J203</f>
        <v>2654902</v>
      </c>
      <c r="M203" s="61">
        <f t="shared" ref="M203" si="450">+K203*4%</f>
        <v>106196.08</v>
      </c>
      <c r="N203" s="61">
        <f t="shared" ref="N203" si="451">+K203*4%</f>
        <v>106196.08</v>
      </c>
      <c r="O203" s="61"/>
      <c r="P203" s="61" t="b">
        <f>IF(AND(H203&gt;=($C$246*4),H203&lt;($C$246*16)),H203*$AI$234,IF(AND(H203&gt;=($C$246*16),H203&lt;=($C$246*17)),H203*$AI$235,IF(AND(H203&gt;($C$246*17),H203&lt;=
($C$246*18)),H203*$AI$236,IF(AND(H203&gt;($C$246*18),H203&gt;=($C$246*19)),H203*$AI$237,IF(AND(H203&gt;($C$246*19),H203&lt;=($C$246*20)),H203*$AI$238,IF((H203&gt;($C$246*20)),H203*$AI$239))))))</f>
        <v>0</v>
      </c>
      <c r="Q203" s="39">
        <f t="shared" ref="Q203" si="452">+M203+N203+O203+P203</f>
        <v>212392.16</v>
      </c>
      <c r="R203" s="39">
        <f t="shared" ref="R203" si="453">+L203-Q203</f>
        <v>2442509.84</v>
      </c>
      <c r="S203" s="61">
        <f>+IF(L203&gt;($C$246*10),L203*8.5%,0)</f>
        <v>0</v>
      </c>
      <c r="T203" s="61">
        <f t="shared" ref="T203" si="454">+K203*12%</f>
        <v>318588.24</v>
      </c>
      <c r="U203" s="61">
        <f>+K203*$C$253</f>
        <v>27717.176879999999</v>
      </c>
      <c r="V203" s="61">
        <f t="shared" ref="V203" si="455">+K203*4.17%</f>
        <v>110709.4134</v>
      </c>
      <c r="W203" s="65">
        <f>+IF(H203&lt;$C$249,0,H203*3%)</f>
        <v>0</v>
      </c>
      <c r="X203" s="65">
        <f>+IF(K203&lt;$C$249,0,K203*2%)</f>
        <v>0</v>
      </c>
      <c r="Y203" s="39">
        <f t="shared" ref="Y203" si="456">+S203+T203+U203+V203+W203+X203</f>
        <v>457014.83027999999</v>
      </c>
      <c r="Z203" s="61">
        <f t="shared" ref="Z203" si="457">+(L203)*8.33%</f>
        <v>221153.33660000001</v>
      </c>
      <c r="AA203" s="61">
        <f t="shared" ref="AA203" si="458">+K203*4.17%</f>
        <v>110709.4134</v>
      </c>
      <c r="AB203" s="61">
        <f t="shared" ref="AB203" si="459">+(L203)*8.333%</f>
        <v>221232.98366</v>
      </c>
      <c r="AC203" s="61">
        <f t="shared" ref="AC203" si="460">+(L203)*1%</f>
        <v>26549.02</v>
      </c>
      <c r="AD203" s="39">
        <f t="shared" ref="AD203" si="461">+Z203+AA203+AB203+AC203</f>
        <v>579644.75366000005</v>
      </c>
      <c r="AE203" s="39">
        <f t="shared" ref="AE203" si="462">+((K203+J203)+AD203+Y203)</f>
        <v>3691561.5839399998</v>
      </c>
      <c r="AF203" s="39">
        <f>+(4738000*(1+3%))</f>
        <v>4880140</v>
      </c>
      <c r="AG203" s="39">
        <f t="shared" ref="AG203" si="463">((+AF203*40%)*30%)-AF203</f>
        <v>-4294523.2</v>
      </c>
      <c r="AH203" s="18">
        <v>6</v>
      </c>
      <c r="AI203" s="19">
        <f t="shared" ref="AI203" si="464">+AE203*AH203</f>
        <v>22149369.50364</v>
      </c>
      <c r="AJ203" s="76">
        <f t="shared" ref="AJ203" si="465">+L203*AH203</f>
        <v>15929412</v>
      </c>
      <c r="AK203" s="76">
        <f t="shared" ref="AK203" si="466">+Y203*AH203</f>
        <v>2742088.9816800002</v>
      </c>
      <c r="AL203" s="76">
        <f t="shared" ref="AL203" si="467">+AD203*AH203</f>
        <v>3477868.5219600005</v>
      </c>
      <c r="AM203" s="76">
        <f t="shared" ref="AM203" si="468">+AE203*8%</f>
        <v>295324.92671520001</v>
      </c>
      <c r="AN203" s="76">
        <f t="shared" ref="AN203" si="469">+AI203*8%</f>
        <v>1771949.5602911999</v>
      </c>
      <c r="AO203" s="76">
        <f t="shared" ref="AO203" si="470">+AI203+AN203</f>
        <v>23921319.063931201</v>
      </c>
      <c r="AP203" s="76">
        <f>+AO203*$AP$1</f>
        <v>2392131.9063931201</v>
      </c>
      <c r="AQ203" s="76">
        <f t="shared" ref="AQ203" si="471">+AP203*19%</f>
        <v>454505.06221469282</v>
      </c>
      <c r="AR203" s="76">
        <f t="shared" ref="AR203" si="472">+AO203+AQ203</f>
        <v>24375824.126145892</v>
      </c>
    </row>
    <row r="204" spans="1:44" ht="15.75" thickBot="1" x14ac:dyDescent="0.3">
      <c r="B204" s="85" t="s">
        <v>235</v>
      </c>
      <c r="C204" s="89"/>
      <c r="D204" s="3"/>
      <c r="E204" s="3"/>
      <c r="F204" s="3"/>
      <c r="G204" s="89"/>
      <c r="H204" s="91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95"/>
      <c r="AI204" s="89"/>
      <c r="AJ204" s="76"/>
      <c r="AK204" s="76"/>
      <c r="AL204" s="76"/>
      <c r="AM204" s="76"/>
      <c r="AN204" s="76"/>
      <c r="AO204" s="76"/>
      <c r="AP204" s="76"/>
      <c r="AQ204" s="76"/>
      <c r="AR204" s="76"/>
    </row>
    <row r="205" spans="1:44" ht="15.75" thickBot="1" x14ac:dyDescent="0.3">
      <c r="A205" s="1">
        <v>166</v>
      </c>
      <c r="B205" s="87" t="s">
        <v>236</v>
      </c>
      <c r="C205" s="94">
        <v>2575000</v>
      </c>
      <c r="D205" s="3"/>
      <c r="E205" s="3"/>
      <c r="F205" s="3"/>
      <c r="G205" s="38">
        <v>30</v>
      </c>
      <c r="H205" s="94">
        <v>1841125</v>
      </c>
      <c r="I205" s="61">
        <f t="shared" ref="I205" si="473">IF(H205&lt;2000000,117172,0)</f>
        <v>117172</v>
      </c>
      <c r="J205" s="39">
        <f t="shared" ref="J205" si="474">+(I205/30)*G205</f>
        <v>117172</v>
      </c>
      <c r="K205" s="39">
        <f t="shared" ref="K205" si="475">+(H205/30)*G205</f>
        <v>1841125</v>
      </c>
      <c r="L205" s="39">
        <f t="shared" ref="L205" si="476">+K205+J205</f>
        <v>1958297</v>
      </c>
      <c r="M205" s="61">
        <f t="shared" ref="M205" si="477">+K205*4%</f>
        <v>73645</v>
      </c>
      <c r="N205" s="61">
        <f t="shared" ref="N205" si="478">+K205*4%</f>
        <v>73645</v>
      </c>
      <c r="O205" s="61"/>
      <c r="P205" s="61" t="b">
        <f>IF(AND(H205&gt;=($C$246*4),H205&lt;($C$246*16)),H205*$AI$234,IF(AND(H205&gt;=($C$246*16),H205&lt;=($C$246*17)),H205*$AI$235,IF(AND(H205&gt;($C$246*17),H205&lt;=
($C$246*18)),H205*$AI$236,IF(AND(H205&gt;($C$246*18),H205&gt;=($C$246*19)),H205*$AI$237,IF(AND(H205&gt;($C$246*19),H205&lt;=($C$246*20)),H205*$AI$238,IF((H205&gt;($C$246*20)),H205*$AI$239))))))</f>
        <v>0</v>
      </c>
      <c r="Q205" s="39">
        <f t="shared" ref="Q205" si="479">+M205+N205+O205+P205</f>
        <v>147290</v>
      </c>
      <c r="R205" s="39">
        <f t="shared" ref="R205" si="480">+L205-Q205</f>
        <v>1811007</v>
      </c>
      <c r="S205" s="61">
        <f>+IF(L205&gt;($C$246*10),L205*8.5%,0)</f>
        <v>0</v>
      </c>
      <c r="T205" s="61">
        <f t="shared" ref="T205" si="481">+K205*12%</f>
        <v>220935</v>
      </c>
      <c r="U205" s="61">
        <f>+K205*$C$253</f>
        <v>19221.344999999998</v>
      </c>
      <c r="V205" s="61">
        <f t="shared" ref="V205" si="482">+K205*4.17%</f>
        <v>76774.912500000006</v>
      </c>
      <c r="W205" s="65">
        <f>+IF(H205&lt;$C$249,0,H205*3%)</f>
        <v>0</v>
      </c>
      <c r="X205" s="65">
        <f>+IF(K205&lt;$C$249,0,K205*2%)</f>
        <v>0</v>
      </c>
      <c r="Y205" s="39">
        <f t="shared" ref="Y205" si="483">+S205+T205+U205+V205+W205+X205</f>
        <v>316931.25750000001</v>
      </c>
      <c r="Z205" s="61">
        <f t="shared" ref="Z205" si="484">+(L205)*8.33%</f>
        <v>163126.14009999999</v>
      </c>
      <c r="AA205" s="61">
        <f t="shared" ref="AA205" si="485">+K205*4.17%</f>
        <v>76774.912500000006</v>
      </c>
      <c r="AB205" s="61">
        <f t="shared" ref="AB205" si="486">+(L205)*8.333%</f>
        <v>163184.88901000001</v>
      </c>
      <c r="AC205" s="61">
        <f t="shared" ref="AC205" si="487">+(L205)*1%</f>
        <v>19582.97</v>
      </c>
      <c r="AD205" s="39">
        <f t="shared" ref="AD205" si="488">+Z205+AA205+AB205+AC205</f>
        <v>422668.91160999995</v>
      </c>
      <c r="AE205" s="39">
        <f t="shared" ref="AE205" si="489">+((K205+J205)+AD205+Y205)</f>
        <v>2697897.1691099997</v>
      </c>
      <c r="AF205" s="39">
        <f>+(4738000*(1+3%))</f>
        <v>4880140</v>
      </c>
      <c r="AG205" s="39">
        <f t="shared" ref="AG205" si="490">((+AF205*40%)*30%)-AF205</f>
        <v>-4294523.2</v>
      </c>
      <c r="AH205" s="18">
        <v>6</v>
      </c>
      <c r="AI205" s="19">
        <f t="shared" ref="AI205" si="491">+AE205*AH205</f>
        <v>16187383.014659997</v>
      </c>
      <c r="AJ205" s="76">
        <f t="shared" ref="AJ205" si="492">+L205*AH205</f>
        <v>11749782</v>
      </c>
      <c r="AK205" s="76">
        <f t="shared" ref="AK205" si="493">+Y205*AH205</f>
        <v>1901587.5449999999</v>
      </c>
      <c r="AL205" s="76">
        <f t="shared" ref="AL205" si="494">+AD205*AH205</f>
        <v>2536013.4696599999</v>
      </c>
      <c r="AM205" s="76">
        <f t="shared" ref="AM205" si="495">+AE205*8%</f>
        <v>215831.77352879997</v>
      </c>
      <c r="AN205" s="76">
        <f t="shared" ref="AN205" si="496">+AI205*8%</f>
        <v>1294990.6411727997</v>
      </c>
      <c r="AO205" s="76">
        <f t="shared" ref="AO205" si="497">+AI205+AN205</f>
        <v>17482373.655832797</v>
      </c>
      <c r="AP205" s="76">
        <f>+AO205*$AP$1</f>
        <v>1748237.3655832799</v>
      </c>
      <c r="AQ205" s="76">
        <f t="shared" ref="AQ205" si="498">+AP205*19%</f>
        <v>332165.09946082317</v>
      </c>
      <c r="AR205" s="76">
        <f t="shared" ref="AR205" si="499">+AO205+AQ205</f>
        <v>17814538.755293619</v>
      </c>
    </row>
    <row r="206" spans="1:44" ht="15.75" thickBot="1" x14ac:dyDescent="0.3">
      <c r="B206" s="85" t="s">
        <v>117</v>
      </c>
      <c r="C206" s="89"/>
      <c r="D206" s="3"/>
      <c r="E206" s="3"/>
      <c r="F206" s="3"/>
      <c r="G206" s="89"/>
      <c r="H206" s="91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95"/>
      <c r="AI206" s="89"/>
      <c r="AJ206" s="76"/>
      <c r="AK206" s="76"/>
      <c r="AL206" s="76"/>
      <c r="AM206" s="76"/>
      <c r="AN206" s="76"/>
      <c r="AO206" s="76"/>
      <c r="AP206" s="76"/>
      <c r="AQ206" s="76"/>
      <c r="AR206" s="76"/>
    </row>
    <row r="207" spans="1:44" ht="15.75" thickBot="1" x14ac:dyDescent="0.3">
      <c r="A207" s="1">
        <v>167</v>
      </c>
      <c r="B207" s="87" t="s">
        <v>237</v>
      </c>
      <c r="C207" s="94">
        <v>6180000</v>
      </c>
      <c r="D207" s="3"/>
      <c r="E207" s="3"/>
      <c r="F207" s="3"/>
      <c r="G207" s="38">
        <v>30</v>
      </c>
      <c r="H207" s="94">
        <v>4418700</v>
      </c>
      <c r="I207" s="61">
        <f t="shared" ref="I207:I208" si="500">IF(H207&lt;2000000,117172,0)</f>
        <v>0</v>
      </c>
      <c r="J207" s="39">
        <f t="shared" ref="J207:J208" si="501">+(I207/30)*G207</f>
        <v>0</v>
      </c>
      <c r="K207" s="39">
        <f t="shared" ref="K207:K208" si="502">+(H207/30)*G207</f>
        <v>4418700</v>
      </c>
      <c r="L207" s="39">
        <f t="shared" ref="L207:L208" si="503">+K207+J207</f>
        <v>4418700</v>
      </c>
      <c r="M207" s="61">
        <f t="shared" ref="M207:M208" si="504">+K207*4%</f>
        <v>176748</v>
      </c>
      <c r="N207" s="61">
        <f t="shared" ref="N207:N208" si="505">+K207*4%</f>
        <v>176748</v>
      </c>
      <c r="O207" s="61"/>
      <c r="P207" s="61">
        <f>IF(AND(H207&gt;=($C$246*4),H207&lt;($C$246*16)),H207*$AI$234,IF(AND(H207&gt;=($C$246*16),H207&lt;=($C$246*17)),H207*$AI$235,IF(AND(H207&gt;($C$246*17),H207&lt;=
($C$246*18)),H207*$AI$236,IF(AND(H207&gt;($C$246*18),H207&gt;=($C$246*19)),H207*$AI$237,IF(AND(H207&gt;($C$246*19),H207&lt;=($C$246*20)),H207*$AI$238,IF((H207&gt;($C$246*20)),H207*$AI$239))))))</f>
        <v>44187</v>
      </c>
      <c r="Q207" s="39">
        <f t="shared" ref="Q207:Q208" si="506">+M207+N207+O207+P207</f>
        <v>397683</v>
      </c>
      <c r="R207" s="39">
        <f t="shared" ref="R207:R208" si="507">+L207-Q207</f>
        <v>4021017</v>
      </c>
      <c r="S207" s="61">
        <f>+IF(L207&gt;($C$246*10),L207*8.5%,0)</f>
        <v>0</v>
      </c>
      <c r="T207" s="61">
        <f t="shared" ref="T207:T208" si="508">+K207*12%</f>
        <v>530244</v>
      </c>
      <c r="U207" s="61">
        <f>+K207*$C$253</f>
        <v>46131.227999999996</v>
      </c>
      <c r="V207" s="61">
        <f t="shared" ref="V207:V208" si="509">+K207*4.17%</f>
        <v>184259.79</v>
      </c>
      <c r="W207" s="65">
        <f>+IF(H207&lt;$C$249,0,H207*3%)</f>
        <v>0</v>
      </c>
      <c r="X207" s="65">
        <f>+IF(K207&lt;$C$249,0,K207*2%)</f>
        <v>0</v>
      </c>
      <c r="Y207" s="39">
        <f t="shared" ref="Y207:Y208" si="510">+S207+T207+U207+V207+W207+X207</f>
        <v>760635.01800000004</v>
      </c>
      <c r="Z207" s="61">
        <f t="shared" ref="Z207:Z208" si="511">+(L207)*8.33%</f>
        <v>368077.71</v>
      </c>
      <c r="AA207" s="61">
        <f t="shared" ref="AA207:AA208" si="512">+K207*4.17%</f>
        <v>184259.79</v>
      </c>
      <c r="AB207" s="61">
        <f t="shared" ref="AB207:AB208" si="513">+(L207)*8.333%</f>
        <v>368210.27100000001</v>
      </c>
      <c r="AC207" s="61">
        <f t="shared" ref="AC207:AC208" si="514">+(L207)*1%</f>
        <v>44187</v>
      </c>
      <c r="AD207" s="39">
        <f t="shared" ref="AD207:AD208" si="515">+Z207+AA207+AB207+AC207</f>
        <v>964734.77099999995</v>
      </c>
      <c r="AE207" s="39">
        <f t="shared" ref="AE207:AE208" si="516">+((K207+J207)+AD207+Y207)</f>
        <v>6144069.7889999999</v>
      </c>
      <c r="AF207" s="39">
        <f>+(4738000*(1+3%))</f>
        <v>4880140</v>
      </c>
      <c r="AG207" s="39">
        <f t="shared" ref="AG207:AG208" si="517">((+AF207*40%)*30%)-AF207</f>
        <v>-4294523.2</v>
      </c>
      <c r="AH207" s="18">
        <v>6</v>
      </c>
      <c r="AI207" s="19">
        <f t="shared" ref="AI207:AI208" si="518">+AE207*AH207</f>
        <v>36864418.733999997</v>
      </c>
      <c r="AJ207" s="76">
        <f t="shared" ref="AJ207:AJ208" si="519">+L207*AH207</f>
        <v>26512200</v>
      </c>
      <c r="AK207" s="76">
        <f t="shared" ref="AK207:AK208" si="520">+Y207*AH207</f>
        <v>4563810.108</v>
      </c>
      <c r="AL207" s="76">
        <f t="shared" ref="AL207:AL208" si="521">+AD207*AH207</f>
        <v>5788408.6260000002</v>
      </c>
      <c r="AM207" s="76">
        <f t="shared" ref="AM207:AM208" si="522">+AE207*8%</f>
        <v>491525.58312000002</v>
      </c>
      <c r="AN207" s="76">
        <f t="shared" ref="AN207:AN208" si="523">+AI207*8%</f>
        <v>2949153.49872</v>
      </c>
      <c r="AO207" s="76">
        <f t="shared" ref="AO207:AO208" si="524">+AI207+AN207</f>
        <v>39813572.232719995</v>
      </c>
      <c r="AP207" s="76">
        <f>+AO207*$AP$1</f>
        <v>3981357.2232719995</v>
      </c>
      <c r="AQ207" s="76">
        <f t="shared" ref="AQ207:AQ208" si="525">+AP207*19%</f>
        <v>756457.8724216799</v>
      </c>
      <c r="AR207" s="76">
        <f t="shared" ref="AR207:AR208" si="526">+AO207+AQ207</f>
        <v>40570030.105141677</v>
      </c>
    </row>
    <row r="208" spans="1:44" ht="15.75" thickBot="1" x14ac:dyDescent="0.3">
      <c r="A208" s="1">
        <v>168</v>
      </c>
      <c r="B208" s="87" t="s">
        <v>238</v>
      </c>
      <c r="C208" s="94">
        <v>6180000</v>
      </c>
      <c r="D208" s="3"/>
      <c r="E208" s="3"/>
      <c r="F208" s="3"/>
      <c r="G208" s="38">
        <v>30</v>
      </c>
      <c r="H208" s="94">
        <v>4418700</v>
      </c>
      <c r="I208" s="61">
        <f t="shared" si="500"/>
        <v>0</v>
      </c>
      <c r="J208" s="39">
        <f t="shared" si="501"/>
        <v>0</v>
      </c>
      <c r="K208" s="39">
        <f t="shared" si="502"/>
        <v>4418700</v>
      </c>
      <c r="L208" s="39">
        <f t="shared" si="503"/>
        <v>4418700</v>
      </c>
      <c r="M208" s="61">
        <f t="shared" si="504"/>
        <v>176748</v>
      </c>
      <c r="N208" s="61">
        <f t="shared" si="505"/>
        <v>176748</v>
      </c>
      <c r="O208" s="61"/>
      <c r="P208" s="61">
        <f>IF(AND(H208&gt;=($C$246*4),H208&lt;($C$246*16)),H208*$AI$234,IF(AND(H208&gt;=($C$246*16),H208&lt;=($C$246*17)),H208*$AI$235,IF(AND(H208&gt;($C$246*17),H208&lt;=
($C$246*18)),H208*$AI$236,IF(AND(H208&gt;($C$246*18),H208&gt;=($C$246*19)),H208*$AI$237,IF(AND(H208&gt;($C$246*19),H208&lt;=($C$246*20)),H208*$AI$238,IF((H208&gt;($C$246*20)),H208*$AI$239))))))</f>
        <v>44187</v>
      </c>
      <c r="Q208" s="39">
        <f t="shared" si="506"/>
        <v>397683</v>
      </c>
      <c r="R208" s="39">
        <f t="shared" si="507"/>
        <v>4021017</v>
      </c>
      <c r="S208" s="61">
        <f>+IF(L208&gt;($C$246*10),L208*8.5%,0)</f>
        <v>0</v>
      </c>
      <c r="T208" s="61">
        <f t="shared" si="508"/>
        <v>530244</v>
      </c>
      <c r="U208" s="61">
        <f>+K208*$C$253</f>
        <v>46131.227999999996</v>
      </c>
      <c r="V208" s="61">
        <f t="shared" si="509"/>
        <v>184259.79</v>
      </c>
      <c r="W208" s="65">
        <f>+IF(H208&lt;$C$249,0,H208*3%)</f>
        <v>0</v>
      </c>
      <c r="X208" s="65">
        <f>+IF(K208&lt;$C$249,0,K208*2%)</f>
        <v>0</v>
      </c>
      <c r="Y208" s="39">
        <f t="shared" si="510"/>
        <v>760635.01800000004</v>
      </c>
      <c r="Z208" s="61">
        <f t="shared" si="511"/>
        <v>368077.71</v>
      </c>
      <c r="AA208" s="61">
        <f t="shared" si="512"/>
        <v>184259.79</v>
      </c>
      <c r="AB208" s="61">
        <f t="shared" si="513"/>
        <v>368210.27100000001</v>
      </c>
      <c r="AC208" s="61">
        <f t="shared" si="514"/>
        <v>44187</v>
      </c>
      <c r="AD208" s="39">
        <f t="shared" si="515"/>
        <v>964734.77099999995</v>
      </c>
      <c r="AE208" s="39">
        <f t="shared" si="516"/>
        <v>6144069.7889999999</v>
      </c>
      <c r="AF208" s="39">
        <f>+(4738000*(1+3%))</f>
        <v>4880140</v>
      </c>
      <c r="AG208" s="39">
        <f t="shared" si="517"/>
        <v>-4294523.2</v>
      </c>
      <c r="AH208" s="18">
        <v>6</v>
      </c>
      <c r="AI208" s="19">
        <f t="shared" si="518"/>
        <v>36864418.733999997</v>
      </c>
      <c r="AJ208" s="76">
        <f t="shared" si="519"/>
        <v>26512200</v>
      </c>
      <c r="AK208" s="76">
        <f t="shared" si="520"/>
        <v>4563810.108</v>
      </c>
      <c r="AL208" s="76">
        <f t="shared" si="521"/>
        <v>5788408.6260000002</v>
      </c>
      <c r="AM208" s="76">
        <f t="shared" si="522"/>
        <v>491525.58312000002</v>
      </c>
      <c r="AN208" s="76">
        <f t="shared" si="523"/>
        <v>2949153.49872</v>
      </c>
      <c r="AO208" s="76">
        <f t="shared" si="524"/>
        <v>39813572.232719995</v>
      </c>
      <c r="AP208" s="76">
        <f>+AO208*$AP$1</f>
        <v>3981357.2232719995</v>
      </c>
      <c r="AQ208" s="76">
        <f t="shared" si="525"/>
        <v>756457.8724216799</v>
      </c>
      <c r="AR208" s="76">
        <f t="shared" si="526"/>
        <v>40570030.105141677</v>
      </c>
    </row>
    <row r="209" spans="1:44" ht="15.75" thickBot="1" x14ac:dyDescent="0.3">
      <c r="B209" s="85" t="s">
        <v>240</v>
      </c>
      <c r="C209" s="89"/>
      <c r="D209" s="3"/>
      <c r="E209" s="3"/>
      <c r="F209" s="3"/>
      <c r="G209" s="89"/>
      <c r="H209" s="91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95"/>
      <c r="AI209" s="89"/>
      <c r="AJ209" s="76"/>
      <c r="AK209" s="76"/>
      <c r="AL209" s="76"/>
      <c r="AM209" s="76"/>
      <c r="AN209" s="76"/>
      <c r="AO209" s="76"/>
      <c r="AP209" s="76"/>
      <c r="AQ209" s="76"/>
      <c r="AR209" s="76"/>
    </row>
    <row r="210" spans="1:44" ht="15.75" thickBot="1" x14ac:dyDescent="0.3">
      <c r="A210" s="1">
        <v>169</v>
      </c>
      <c r="B210" s="98" t="s">
        <v>241</v>
      </c>
      <c r="C210" s="94">
        <v>4243600</v>
      </c>
      <c r="D210" s="3"/>
      <c r="E210" s="3"/>
      <c r="F210" s="3"/>
      <c r="G210" s="38">
        <v>30</v>
      </c>
      <c r="H210" s="94">
        <v>3034174</v>
      </c>
      <c r="I210" s="61">
        <f t="shared" ref="I210:I212" si="527">IF(H210&lt;2000000,117172,0)</f>
        <v>0</v>
      </c>
      <c r="J210" s="39">
        <f t="shared" ref="J210:J212" si="528">+(I210/30)*G210</f>
        <v>0</v>
      </c>
      <c r="K210" s="39">
        <f t="shared" ref="K210:K212" si="529">+(H210/30)*G210</f>
        <v>3034174</v>
      </c>
      <c r="L210" s="39">
        <f t="shared" ref="L210:L212" si="530">+K210+J210</f>
        <v>3034174</v>
      </c>
      <c r="M210" s="61">
        <f t="shared" ref="M210:M212" si="531">+K210*4%</f>
        <v>121366.96</v>
      </c>
      <c r="N210" s="61">
        <f t="shared" ref="N210:N212" si="532">+K210*4%</f>
        <v>121366.96</v>
      </c>
      <c r="O210" s="61"/>
      <c r="P210" s="61" t="b">
        <f>IF(AND(H210&gt;=($C$246*4),H210&lt;($C$246*16)),H210*$AI$234,IF(AND(H210&gt;=($C$246*16),H210&lt;=($C$246*17)),H210*$AI$235,IF(AND(H210&gt;($C$246*17),H210&lt;=
($C$246*18)),H210*$AI$236,IF(AND(H210&gt;($C$246*18),H210&gt;=($C$246*19)),H210*$AI$237,IF(AND(H210&gt;($C$246*19),H210&lt;=($C$246*20)),H210*$AI$238,IF((H210&gt;($C$246*20)),H210*$AI$239))))))</f>
        <v>0</v>
      </c>
      <c r="Q210" s="39">
        <f t="shared" ref="Q210:Q212" si="533">+M210+N210+O210+P210</f>
        <v>242733.92</v>
      </c>
      <c r="R210" s="39">
        <f t="shared" ref="R210:R212" si="534">+L210-Q210</f>
        <v>2791440.08</v>
      </c>
      <c r="S210" s="61">
        <f>+IF(L210&gt;($C$246*10),L210*8.5%,0)</f>
        <v>0</v>
      </c>
      <c r="T210" s="61">
        <f t="shared" ref="T210:T212" si="535">+K210*12%</f>
        <v>364100.88</v>
      </c>
      <c r="U210" s="61">
        <f>+K210*$C$253</f>
        <v>31676.776559999998</v>
      </c>
      <c r="V210" s="61">
        <f t="shared" ref="V210:V212" si="536">+K210*4.17%</f>
        <v>126525.0558</v>
      </c>
      <c r="W210" s="65">
        <f>+IF(H210&lt;$C$249,0,H210*3%)</f>
        <v>0</v>
      </c>
      <c r="X210" s="65">
        <f>+IF(K210&lt;$C$249,0,K210*2%)</f>
        <v>0</v>
      </c>
      <c r="Y210" s="39">
        <f t="shared" ref="Y210:Y212" si="537">+S210+T210+U210+V210+W210+X210</f>
        <v>522302.71236</v>
      </c>
      <c r="Z210" s="61">
        <f t="shared" ref="Z210:Z212" si="538">+(L210)*8.33%</f>
        <v>252746.6942</v>
      </c>
      <c r="AA210" s="61">
        <f t="shared" ref="AA210:AA212" si="539">+K210*4.17%</f>
        <v>126525.0558</v>
      </c>
      <c r="AB210" s="61">
        <f t="shared" ref="AB210:AB212" si="540">+(L210)*8.333%</f>
        <v>252837.71942000001</v>
      </c>
      <c r="AC210" s="61">
        <f t="shared" ref="AC210:AC212" si="541">+(L210)*1%</f>
        <v>30341.74</v>
      </c>
      <c r="AD210" s="39">
        <f t="shared" ref="AD210:AD212" si="542">+Z210+AA210+AB210+AC210</f>
        <v>662451.20941999997</v>
      </c>
      <c r="AE210" s="39">
        <f t="shared" ref="AE210:AE212" si="543">+((K210+J210)+AD210+Y210)</f>
        <v>4218927.9217800004</v>
      </c>
      <c r="AF210" s="39">
        <f>+(4738000*(1+3%))</f>
        <v>4880140</v>
      </c>
      <c r="AG210" s="39">
        <f t="shared" ref="AG210:AG212" si="544">((+AF210*40%)*30%)-AF210</f>
        <v>-4294523.2</v>
      </c>
      <c r="AH210" s="18">
        <v>4</v>
      </c>
      <c r="AI210" s="19">
        <f t="shared" ref="AI210:AI212" si="545">+AE210*AH210</f>
        <v>16875711.687120002</v>
      </c>
      <c r="AJ210" s="76">
        <f t="shared" ref="AJ210:AJ212" si="546">+L210*AH210</f>
        <v>12136696</v>
      </c>
      <c r="AK210" s="76">
        <f t="shared" ref="AK210:AK212" si="547">+Y210*AH210</f>
        <v>2089210.84944</v>
      </c>
      <c r="AL210" s="76">
        <f t="shared" ref="AL210:AL212" si="548">+AD210*AH210</f>
        <v>2649804.8376799999</v>
      </c>
      <c r="AM210" s="76">
        <f t="shared" ref="AM210:AM212" si="549">+AE210*8%</f>
        <v>337514.23374240001</v>
      </c>
      <c r="AN210" s="76">
        <f t="shared" ref="AN210:AN212" si="550">+AI210*8%</f>
        <v>1350056.9349696001</v>
      </c>
      <c r="AO210" s="76">
        <f t="shared" ref="AO210:AO212" si="551">+AI210+AN210</f>
        <v>18225768.622089602</v>
      </c>
      <c r="AP210" s="76">
        <f>+AO210*$AP$1</f>
        <v>1822576.8622089603</v>
      </c>
      <c r="AQ210" s="76">
        <f t="shared" ref="AQ210:AQ212" si="552">+AP210*19%</f>
        <v>346289.60381970246</v>
      </c>
      <c r="AR210" s="76">
        <f t="shared" ref="AR210:AR212" si="553">+AO210+AQ210</f>
        <v>18572058.225909304</v>
      </c>
    </row>
    <row r="211" spans="1:44" ht="15.75" thickBot="1" x14ac:dyDescent="0.3">
      <c r="A211" s="1">
        <v>170</v>
      </c>
      <c r="B211" s="98" t="s">
        <v>119</v>
      </c>
      <c r="C211" s="94">
        <v>2865725</v>
      </c>
      <c r="D211" s="3"/>
      <c r="E211" s="3"/>
      <c r="F211" s="3"/>
      <c r="G211" s="38">
        <v>30</v>
      </c>
      <c r="H211" s="94">
        <v>2048993</v>
      </c>
      <c r="I211" s="61">
        <f t="shared" si="527"/>
        <v>0</v>
      </c>
      <c r="J211" s="39">
        <f t="shared" si="528"/>
        <v>0</v>
      </c>
      <c r="K211" s="39">
        <f t="shared" si="529"/>
        <v>2048993</v>
      </c>
      <c r="L211" s="39">
        <f t="shared" si="530"/>
        <v>2048993</v>
      </c>
      <c r="M211" s="61">
        <f t="shared" si="531"/>
        <v>81959.72</v>
      </c>
      <c r="N211" s="61">
        <f t="shared" si="532"/>
        <v>81959.72</v>
      </c>
      <c r="O211" s="61"/>
      <c r="P211" s="61" t="b">
        <f>IF(AND(H211&gt;=($C$246*4),H211&lt;($C$246*16)),H211*$AI$234,IF(AND(H211&gt;=($C$246*16),H211&lt;=($C$246*17)),H211*$AI$235,IF(AND(H211&gt;($C$246*17),H211&lt;=
($C$246*18)),H211*$AI$236,IF(AND(H211&gt;($C$246*18),H211&gt;=($C$246*19)),H211*$AI$237,IF(AND(H211&gt;($C$246*19),H211&lt;=($C$246*20)),H211*$AI$238,IF((H211&gt;($C$246*20)),H211*$AI$239))))))</f>
        <v>0</v>
      </c>
      <c r="Q211" s="39">
        <f t="shared" si="533"/>
        <v>163919.44</v>
      </c>
      <c r="R211" s="39">
        <f t="shared" si="534"/>
        <v>1885073.56</v>
      </c>
      <c r="S211" s="61">
        <f>+IF(L211&gt;($C$246*10),L211*8.5%,0)</f>
        <v>0</v>
      </c>
      <c r="T211" s="61">
        <f t="shared" si="535"/>
        <v>245879.16</v>
      </c>
      <c r="U211" s="61">
        <f>+K211*$C$253</f>
        <v>21391.486919999999</v>
      </c>
      <c r="V211" s="61">
        <f t="shared" si="536"/>
        <v>85443.008100000006</v>
      </c>
      <c r="W211" s="65">
        <f>+IF(H211&lt;$C$249,0,H211*3%)</f>
        <v>0</v>
      </c>
      <c r="X211" s="65">
        <f>+IF(K211&lt;$C$249,0,K211*2%)</f>
        <v>0</v>
      </c>
      <c r="Y211" s="39">
        <f t="shared" si="537"/>
        <v>352713.65502000006</v>
      </c>
      <c r="Z211" s="61">
        <f t="shared" si="538"/>
        <v>170681.11689999999</v>
      </c>
      <c r="AA211" s="61">
        <f t="shared" si="539"/>
        <v>85443.008100000006</v>
      </c>
      <c r="AB211" s="61">
        <f t="shared" si="540"/>
        <v>170742.58669</v>
      </c>
      <c r="AC211" s="61">
        <f t="shared" si="541"/>
        <v>20489.93</v>
      </c>
      <c r="AD211" s="39">
        <f t="shared" si="542"/>
        <v>447356.64169000002</v>
      </c>
      <c r="AE211" s="39">
        <f t="shared" si="543"/>
        <v>2849063.2967099999</v>
      </c>
      <c r="AF211" s="39">
        <f>+(4738000*(1+3%))</f>
        <v>4880140</v>
      </c>
      <c r="AG211" s="39">
        <f t="shared" si="544"/>
        <v>-4294523.2</v>
      </c>
      <c r="AH211" s="18">
        <v>4</v>
      </c>
      <c r="AI211" s="19">
        <f t="shared" si="545"/>
        <v>11396253.18684</v>
      </c>
      <c r="AJ211" s="76">
        <f t="shared" si="546"/>
        <v>8195972</v>
      </c>
      <c r="AK211" s="76">
        <f t="shared" si="547"/>
        <v>1410854.6200800003</v>
      </c>
      <c r="AL211" s="76">
        <f t="shared" si="548"/>
        <v>1789426.5667600001</v>
      </c>
      <c r="AM211" s="76">
        <f t="shared" si="549"/>
        <v>227925.06373679999</v>
      </c>
      <c r="AN211" s="76">
        <f t="shared" si="550"/>
        <v>911700.25494719995</v>
      </c>
      <c r="AO211" s="76">
        <f t="shared" si="551"/>
        <v>12307953.4417872</v>
      </c>
      <c r="AP211" s="76">
        <f>+AO211*$AP$1</f>
        <v>1230795.3441787201</v>
      </c>
      <c r="AQ211" s="76">
        <f t="shared" si="552"/>
        <v>233851.11539395683</v>
      </c>
      <c r="AR211" s="76">
        <f t="shared" si="553"/>
        <v>12541804.557181157</v>
      </c>
    </row>
    <row r="212" spans="1:44" ht="15.75" thickBot="1" x14ac:dyDescent="0.3">
      <c r="A212" s="1">
        <v>171</v>
      </c>
      <c r="B212" s="98" t="s">
        <v>242</v>
      </c>
      <c r="C212" s="94">
        <v>7426300</v>
      </c>
      <c r="D212" s="99"/>
      <c r="E212" s="3"/>
      <c r="F212" s="3"/>
      <c r="G212" s="38">
        <v>30</v>
      </c>
      <c r="H212" s="94">
        <v>5309805</v>
      </c>
      <c r="I212" s="61">
        <f t="shared" si="527"/>
        <v>0</v>
      </c>
      <c r="J212" s="39">
        <f t="shared" si="528"/>
        <v>0</v>
      </c>
      <c r="K212" s="39">
        <f t="shared" si="529"/>
        <v>5309805</v>
      </c>
      <c r="L212" s="39">
        <f t="shared" si="530"/>
        <v>5309805</v>
      </c>
      <c r="M212" s="61">
        <f t="shared" si="531"/>
        <v>212392.2</v>
      </c>
      <c r="N212" s="61">
        <f t="shared" si="532"/>
        <v>212392.2</v>
      </c>
      <c r="O212" s="61"/>
      <c r="P212" s="61">
        <f>IF(AND(H212&gt;=($C$246*4),H212&lt;($C$246*16)),H212*$AI$234,IF(AND(H212&gt;=($C$246*16),H212&lt;=($C$246*17)),H212*$AI$235,IF(AND(H212&gt;($C$246*17),H212&lt;=
($C$246*18)),H212*$AI$236,IF(AND(H212&gt;($C$246*18),H212&gt;=($C$246*19)),H212*$AI$237,IF(AND(H212&gt;($C$246*19),H212&lt;=($C$246*20)),H212*$AI$238,IF((H212&gt;($C$246*20)),H212*$AI$239))))))</f>
        <v>53098.05</v>
      </c>
      <c r="Q212" s="39">
        <f t="shared" si="533"/>
        <v>477882.45</v>
      </c>
      <c r="R212" s="39">
        <f t="shared" si="534"/>
        <v>4831922.55</v>
      </c>
      <c r="S212" s="61">
        <f>+IF(L212&gt;($C$246*10),L212*8.5%,0)</f>
        <v>0</v>
      </c>
      <c r="T212" s="61">
        <f t="shared" si="535"/>
        <v>637176.6</v>
      </c>
      <c r="U212" s="61">
        <f>+K212*$C$253</f>
        <v>55434.364199999996</v>
      </c>
      <c r="V212" s="61">
        <f t="shared" si="536"/>
        <v>221418.86850000001</v>
      </c>
      <c r="W212" s="65">
        <f>+IF(H212&lt;$C$249,0,H212*3%)</f>
        <v>0</v>
      </c>
      <c r="X212" s="65">
        <f>+IF(K212&lt;$C$249,0,K212*2%)</f>
        <v>0</v>
      </c>
      <c r="Y212" s="39">
        <f t="shared" si="537"/>
        <v>914029.83269999991</v>
      </c>
      <c r="Z212" s="61">
        <f t="shared" si="538"/>
        <v>442306.75650000002</v>
      </c>
      <c r="AA212" s="61">
        <f t="shared" si="539"/>
        <v>221418.86850000001</v>
      </c>
      <c r="AB212" s="61">
        <f t="shared" si="540"/>
        <v>442466.05064999999</v>
      </c>
      <c r="AC212" s="61">
        <f t="shared" si="541"/>
        <v>53098.05</v>
      </c>
      <c r="AD212" s="39">
        <f t="shared" si="542"/>
        <v>1159289.7256500002</v>
      </c>
      <c r="AE212" s="39">
        <f t="shared" si="543"/>
        <v>7383124.5583500005</v>
      </c>
      <c r="AF212" s="39">
        <f>+(4738000*(1+3%))</f>
        <v>4880140</v>
      </c>
      <c r="AG212" s="39">
        <f t="shared" si="544"/>
        <v>-4294523.2</v>
      </c>
      <c r="AH212" s="18">
        <v>6</v>
      </c>
      <c r="AI212" s="19">
        <f t="shared" si="545"/>
        <v>44298747.350100003</v>
      </c>
      <c r="AJ212" s="76">
        <f t="shared" si="546"/>
        <v>31858830</v>
      </c>
      <c r="AK212" s="76">
        <f t="shared" si="547"/>
        <v>5484178.996199999</v>
      </c>
      <c r="AL212" s="76">
        <f t="shared" si="548"/>
        <v>6955738.3539000005</v>
      </c>
      <c r="AM212" s="76">
        <f t="shared" si="549"/>
        <v>590649.964668</v>
      </c>
      <c r="AN212" s="76">
        <f t="shared" si="550"/>
        <v>3543899.7880080002</v>
      </c>
      <c r="AO212" s="76">
        <f t="shared" si="551"/>
        <v>47842647.138108</v>
      </c>
      <c r="AP212" s="76">
        <f>+AO212*$AP$1</f>
        <v>4784264.7138108006</v>
      </c>
      <c r="AQ212" s="76">
        <f t="shared" si="552"/>
        <v>909010.29562405217</v>
      </c>
      <c r="AR212" s="76">
        <f t="shared" si="553"/>
        <v>48751657.433732055</v>
      </c>
    </row>
    <row r="213" spans="1:44" ht="13.5" thickBot="1" x14ac:dyDescent="0.25">
      <c r="B213" s="3"/>
      <c r="C213" s="4"/>
      <c r="D213" s="3"/>
      <c r="E213" s="3"/>
      <c r="F213" s="3"/>
      <c r="G213" s="79"/>
      <c r="H213" s="80"/>
      <c r="I213" s="80"/>
      <c r="J213" s="81"/>
      <c r="K213" s="81"/>
      <c r="L213" s="81"/>
      <c r="M213" s="80"/>
      <c r="N213" s="80"/>
      <c r="O213" s="80"/>
      <c r="P213" s="80"/>
      <c r="Q213" s="81"/>
      <c r="R213" s="81"/>
      <c r="S213" s="80"/>
      <c r="T213" s="80"/>
      <c r="U213" s="80"/>
      <c r="V213" s="80"/>
      <c r="W213" s="82"/>
      <c r="X213" s="82"/>
      <c r="Y213" s="81"/>
      <c r="Z213" s="80"/>
      <c r="AA213" s="80"/>
      <c r="AB213" s="80"/>
      <c r="AC213" s="80"/>
      <c r="AD213" s="81"/>
      <c r="AE213" s="81"/>
      <c r="AF213" s="81"/>
      <c r="AG213" s="81"/>
      <c r="AH213" s="83"/>
      <c r="AI213" s="84"/>
      <c r="AJ213" s="76"/>
      <c r="AK213" s="76"/>
      <c r="AL213" s="76"/>
      <c r="AM213" s="76"/>
      <c r="AN213" s="76"/>
      <c r="AO213" s="76"/>
      <c r="AP213" s="76"/>
      <c r="AQ213" s="76"/>
      <c r="AR213" s="76"/>
    </row>
    <row r="214" spans="1:44" ht="13.5" thickBot="1" x14ac:dyDescent="0.25">
      <c r="B214" s="3"/>
      <c r="C214" s="3"/>
      <c r="D214" s="3"/>
      <c r="E214" s="3"/>
      <c r="F214" s="3"/>
      <c r="G214" s="2"/>
      <c r="H214" s="60"/>
      <c r="I214" s="60"/>
      <c r="M214" s="60"/>
      <c r="N214" s="60"/>
      <c r="O214" s="60"/>
      <c r="P214" s="60"/>
      <c r="S214" s="60"/>
      <c r="T214" s="60"/>
      <c r="U214" s="60"/>
      <c r="V214" s="60"/>
      <c r="W214" s="64"/>
      <c r="X214" s="64"/>
      <c r="Z214" s="60"/>
      <c r="AA214" s="60"/>
      <c r="AB214" s="60"/>
      <c r="AC214" s="60"/>
      <c r="AH214" s="73"/>
      <c r="AI214" s="3"/>
      <c r="AR214" s="76">
        <f>SUM(AR2:AR212)</f>
        <v>3781214203.6062226</v>
      </c>
    </row>
    <row r="215" spans="1:44" ht="13.5" thickBot="1" x14ac:dyDescent="0.25">
      <c r="B215" s="3"/>
      <c r="C215" s="3"/>
      <c r="D215" s="3"/>
      <c r="E215" s="3"/>
      <c r="F215" s="3"/>
      <c r="G215" s="2"/>
      <c r="H215" s="60"/>
      <c r="I215" s="60"/>
      <c r="M215" s="60"/>
      <c r="N215" s="60"/>
      <c r="O215" s="60"/>
      <c r="P215" s="60"/>
      <c r="S215" s="60"/>
      <c r="T215" s="60"/>
      <c r="U215" s="60"/>
      <c r="V215" s="60"/>
      <c r="W215" s="64"/>
      <c r="X215" s="64"/>
      <c r="Z215" s="60"/>
      <c r="AA215" s="60"/>
      <c r="AB215" s="60"/>
      <c r="AC215" s="60"/>
      <c r="AH215" s="73"/>
      <c r="AI215" s="3"/>
      <c r="AQ215" s="1" t="s">
        <v>179</v>
      </c>
      <c r="AR215" s="76">
        <v>30000000</v>
      </c>
    </row>
    <row r="216" spans="1:44" ht="13.5" thickBot="1" x14ac:dyDescent="0.25">
      <c r="B216" s="3"/>
      <c r="C216" s="3"/>
      <c r="D216" s="3"/>
      <c r="E216" s="3"/>
      <c r="F216" s="3"/>
      <c r="G216" s="2"/>
      <c r="H216" s="60"/>
      <c r="I216" s="60"/>
      <c r="M216" s="60"/>
      <c r="N216" s="60"/>
      <c r="O216" s="60"/>
      <c r="P216" s="60"/>
      <c r="S216" s="60"/>
      <c r="T216" s="60"/>
      <c r="U216" s="60"/>
      <c r="V216" s="60"/>
      <c r="W216" s="64"/>
      <c r="X216" s="64"/>
      <c r="Z216" s="60"/>
      <c r="AA216" s="60"/>
      <c r="AB216" s="60"/>
      <c r="AC216" s="60"/>
      <c r="AH216" s="73"/>
      <c r="AI216" s="3"/>
      <c r="AQ216" s="1" t="s">
        <v>180</v>
      </c>
      <c r="AR216" s="76">
        <v>30000000</v>
      </c>
    </row>
    <row r="217" spans="1:44" ht="13.5" thickBot="1" x14ac:dyDescent="0.25">
      <c r="B217" s="3"/>
      <c r="C217" s="3"/>
      <c r="D217" s="3"/>
      <c r="E217" s="3"/>
      <c r="F217" s="3"/>
      <c r="G217" s="2"/>
      <c r="H217" s="60"/>
      <c r="I217" s="60"/>
      <c r="M217" s="60"/>
      <c r="N217" s="60"/>
      <c r="O217" s="60"/>
      <c r="P217" s="60"/>
      <c r="S217" s="60"/>
      <c r="T217" s="60"/>
      <c r="U217" s="60"/>
      <c r="V217" s="60"/>
      <c r="W217" s="64"/>
      <c r="X217" s="64"/>
      <c r="Z217" s="60"/>
      <c r="AA217" s="60"/>
      <c r="AB217" s="60"/>
      <c r="AC217" s="60"/>
      <c r="AH217" s="74"/>
      <c r="AI217" s="58"/>
      <c r="AR217" s="76">
        <f>+AR214+AR215+AR216</f>
        <v>3841214203.6062226</v>
      </c>
    </row>
    <row r="218" spans="1:44" ht="13.5" thickBot="1" x14ac:dyDescent="0.25">
      <c r="B218" s="3"/>
      <c r="C218" s="3"/>
      <c r="D218" s="3"/>
      <c r="E218" s="3"/>
      <c r="F218" s="3"/>
      <c r="G218" s="2"/>
      <c r="H218" s="60"/>
      <c r="I218" s="60"/>
      <c r="M218" s="60"/>
      <c r="N218" s="60"/>
      <c r="O218" s="60"/>
      <c r="P218" s="60"/>
      <c r="S218" s="60"/>
      <c r="T218" s="60"/>
      <c r="U218" s="60"/>
      <c r="V218" s="60"/>
      <c r="W218" s="64"/>
      <c r="X218" s="64"/>
      <c r="Z218" s="60"/>
      <c r="AA218" s="60"/>
      <c r="AB218" s="60"/>
      <c r="AC218" s="60"/>
      <c r="AH218" s="73"/>
      <c r="AI218" s="3"/>
      <c r="AP218" s="76"/>
    </row>
    <row r="219" spans="1:44" ht="13.5" thickBot="1" x14ac:dyDescent="0.25">
      <c r="B219" s="3"/>
      <c r="C219" s="3"/>
      <c r="D219" s="3"/>
      <c r="E219" s="3"/>
      <c r="F219" s="3"/>
      <c r="G219" s="2"/>
      <c r="H219" s="60"/>
      <c r="I219" s="60"/>
      <c r="M219" s="60"/>
      <c r="N219" s="60"/>
      <c r="O219" s="60"/>
      <c r="P219" s="60"/>
      <c r="S219" s="60"/>
      <c r="T219" s="60"/>
      <c r="U219" s="60"/>
      <c r="V219" s="60"/>
      <c r="W219" s="64"/>
      <c r="X219" s="64"/>
      <c r="Z219" s="60"/>
      <c r="AA219" s="60"/>
      <c r="AB219" s="60"/>
      <c r="AC219" s="60"/>
      <c r="AH219" s="73"/>
      <c r="AI219" s="3"/>
    </row>
    <row r="220" spans="1:44" ht="15" thickBot="1" x14ac:dyDescent="0.25">
      <c r="B220" s="3"/>
      <c r="C220" s="3"/>
      <c r="D220" s="3"/>
      <c r="E220" s="3"/>
      <c r="F220" s="3"/>
      <c r="G220" s="2"/>
      <c r="H220" s="60"/>
      <c r="I220" s="60"/>
      <c r="M220" s="60"/>
      <c r="N220" s="60"/>
      <c r="O220" s="60"/>
      <c r="P220" s="60"/>
      <c r="S220" s="60"/>
      <c r="T220" s="60"/>
      <c r="U220" s="60"/>
      <c r="V220" s="60"/>
      <c r="W220" s="64"/>
      <c r="X220" s="64"/>
      <c r="Z220" s="60"/>
      <c r="AA220" s="60"/>
      <c r="AB220" s="60"/>
      <c r="AC220" s="60"/>
      <c r="AH220" s="73"/>
      <c r="AI220" s="3"/>
      <c r="AM220" s="97"/>
    </row>
    <row r="221" spans="1:44" ht="13.5" thickBot="1" x14ac:dyDescent="0.25">
      <c r="B221" s="3"/>
      <c r="C221" s="3"/>
      <c r="D221" s="3"/>
      <c r="E221" s="3"/>
      <c r="F221" s="3"/>
      <c r="G221" s="2"/>
      <c r="H221" s="60"/>
      <c r="I221" s="60"/>
      <c r="M221" s="60"/>
      <c r="N221" s="60"/>
      <c r="O221" s="60"/>
      <c r="P221" s="60"/>
      <c r="S221" s="60"/>
      <c r="T221" s="60"/>
      <c r="U221" s="60"/>
      <c r="V221" s="60"/>
      <c r="W221" s="64"/>
      <c r="X221" s="64"/>
      <c r="Z221" s="60"/>
      <c r="AA221" s="60"/>
      <c r="AB221" s="60"/>
      <c r="AC221" s="60"/>
      <c r="AH221" s="73"/>
      <c r="AI221" s="3"/>
    </row>
    <row r="222" spans="1:44" ht="13.5" thickBot="1" x14ac:dyDescent="0.25">
      <c r="B222" s="3"/>
      <c r="C222" s="3"/>
      <c r="D222" s="3"/>
      <c r="E222" s="3"/>
      <c r="F222" s="3"/>
      <c r="G222" s="2"/>
      <c r="H222" s="60"/>
      <c r="I222" s="60"/>
      <c r="M222" s="60"/>
      <c r="N222" s="60"/>
      <c r="O222" s="60"/>
      <c r="P222" s="60"/>
      <c r="S222" s="60"/>
      <c r="T222" s="60"/>
      <c r="U222" s="60"/>
      <c r="V222" s="60"/>
      <c r="W222" s="64"/>
      <c r="X222" s="64"/>
      <c r="Z222" s="60"/>
      <c r="AA222" s="60"/>
      <c r="AB222" s="60"/>
      <c r="AC222" s="60"/>
      <c r="AH222" s="73"/>
      <c r="AI222" s="3"/>
    </row>
    <row r="223" spans="1:44" ht="13.5" thickBot="1" x14ac:dyDescent="0.25">
      <c r="B223" s="3"/>
      <c r="C223" s="3"/>
      <c r="D223" s="3"/>
      <c r="E223" s="3"/>
      <c r="F223" s="3"/>
      <c r="G223" s="2"/>
      <c r="H223" s="60"/>
      <c r="I223" s="60"/>
      <c r="M223" s="60"/>
      <c r="N223" s="60"/>
      <c r="O223" s="60"/>
      <c r="P223" s="60"/>
      <c r="S223" s="60"/>
      <c r="T223" s="60"/>
      <c r="U223" s="60"/>
      <c r="V223" s="60"/>
      <c r="W223" s="64"/>
      <c r="X223" s="64"/>
      <c r="Z223" s="60"/>
      <c r="AA223" s="60"/>
      <c r="AB223" s="60"/>
      <c r="AC223" s="60"/>
      <c r="AH223" s="73"/>
      <c r="AI223" s="3"/>
    </row>
    <row r="224" spans="1:44" ht="13.5" thickBot="1" x14ac:dyDescent="0.25">
      <c r="B224" s="3"/>
      <c r="C224" s="3"/>
      <c r="D224" s="3"/>
      <c r="E224" s="3"/>
      <c r="F224" s="3"/>
      <c r="G224" s="2"/>
      <c r="H224" s="60"/>
      <c r="I224" s="60"/>
      <c r="M224" s="60"/>
      <c r="N224" s="60"/>
      <c r="O224" s="60"/>
      <c r="P224" s="60"/>
      <c r="S224" s="60"/>
      <c r="T224" s="60"/>
      <c r="U224" s="60"/>
      <c r="V224" s="60"/>
      <c r="W224" s="64"/>
      <c r="X224" s="64"/>
      <c r="Z224" s="60"/>
      <c r="AA224" s="60"/>
      <c r="AB224" s="60"/>
      <c r="AC224" s="60"/>
      <c r="AH224" s="73"/>
      <c r="AI224" s="3"/>
    </row>
    <row r="225" spans="2:35" ht="13.5" thickBot="1" x14ac:dyDescent="0.25">
      <c r="B225" s="3"/>
      <c r="C225" s="3"/>
      <c r="D225" s="3"/>
      <c r="E225" s="3"/>
      <c r="F225" s="3"/>
      <c r="G225" s="2"/>
      <c r="H225" s="60"/>
      <c r="I225" s="60"/>
      <c r="M225" s="60"/>
      <c r="N225" s="60"/>
      <c r="O225" s="60"/>
      <c r="P225" s="60"/>
      <c r="S225" s="60"/>
      <c r="T225" s="60"/>
      <c r="U225" s="60"/>
      <c r="V225" s="60"/>
      <c r="W225" s="64"/>
      <c r="X225" s="64"/>
      <c r="Z225" s="60"/>
      <c r="AA225" s="60"/>
      <c r="AB225" s="60"/>
      <c r="AC225" s="60"/>
      <c r="AH225" s="73"/>
      <c r="AI225" s="3"/>
    </row>
    <row r="226" spans="2:35" ht="13.5" thickBot="1" x14ac:dyDescent="0.25">
      <c r="B226" s="3"/>
      <c r="C226" s="3"/>
      <c r="D226" s="3"/>
      <c r="E226" s="3"/>
      <c r="F226" s="3"/>
      <c r="G226" s="2"/>
      <c r="H226" s="60"/>
      <c r="I226" s="60"/>
      <c r="M226" s="60"/>
      <c r="N226" s="60"/>
      <c r="O226" s="60"/>
      <c r="P226" s="60"/>
      <c r="S226" s="60"/>
      <c r="T226" s="60"/>
      <c r="U226" s="60"/>
      <c r="V226" s="60"/>
      <c r="W226" s="64"/>
      <c r="X226" s="64"/>
      <c r="Z226" s="60"/>
      <c r="AA226" s="60"/>
      <c r="AB226" s="60"/>
      <c r="AC226" s="60"/>
      <c r="AH226" s="73"/>
      <c r="AI226" s="3"/>
    </row>
    <row r="227" spans="2:35" ht="13.5" thickBot="1" x14ac:dyDescent="0.25">
      <c r="B227" s="3"/>
      <c r="C227" s="3"/>
      <c r="D227" s="3"/>
      <c r="E227" s="3"/>
      <c r="F227" s="3"/>
      <c r="G227" s="2"/>
      <c r="H227" s="60"/>
      <c r="I227" s="60"/>
      <c r="M227" s="60"/>
      <c r="N227" s="60"/>
      <c r="O227" s="60"/>
      <c r="P227" s="60"/>
      <c r="S227" s="60"/>
      <c r="T227" s="60"/>
      <c r="U227" s="60"/>
      <c r="V227" s="60"/>
      <c r="W227" s="64"/>
      <c r="X227" s="64"/>
      <c r="Z227" s="60"/>
      <c r="AA227" s="60"/>
      <c r="AB227" s="60"/>
      <c r="AC227" s="60"/>
      <c r="AH227" s="73"/>
      <c r="AI227" s="3"/>
    </row>
    <row r="228" spans="2:35" ht="13.5" thickBot="1" x14ac:dyDescent="0.25">
      <c r="B228" s="3"/>
      <c r="C228" s="3"/>
      <c r="D228" s="3"/>
      <c r="E228" s="3"/>
      <c r="F228" s="3"/>
      <c r="G228" s="2"/>
      <c r="H228" s="60"/>
      <c r="I228" s="60"/>
      <c r="M228" s="60"/>
      <c r="N228" s="60"/>
      <c r="O228" s="60"/>
      <c r="P228" s="60"/>
      <c r="S228" s="60"/>
      <c r="T228" s="60"/>
      <c r="U228" s="60"/>
      <c r="V228" s="60"/>
      <c r="W228" s="64"/>
      <c r="X228" s="64"/>
      <c r="Z228" s="60"/>
      <c r="AA228" s="60"/>
      <c r="AB228" s="60"/>
      <c r="AC228" s="60"/>
      <c r="AH228" s="73"/>
      <c r="AI228" s="3"/>
    </row>
    <row r="229" spans="2:35" ht="13.5" thickBot="1" x14ac:dyDescent="0.25">
      <c r="B229" s="3"/>
      <c r="C229" s="3"/>
      <c r="D229" s="3"/>
      <c r="E229" s="3"/>
      <c r="F229" s="3"/>
      <c r="G229" s="2"/>
      <c r="H229" s="60"/>
      <c r="I229" s="60"/>
      <c r="M229" s="60"/>
      <c r="N229" s="60"/>
      <c r="O229" s="60"/>
      <c r="P229" s="60"/>
      <c r="S229" s="60"/>
      <c r="T229" s="60"/>
      <c r="U229" s="60"/>
      <c r="V229" s="60"/>
      <c r="W229" s="64"/>
      <c r="X229" s="64"/>
      <c r="Z229" s="60"/>
      <c r="AA229" s="60"/>
      <c r="AB229" s="60"/>
      <c r="AC229" s="60"/>
      <c r="AH229" s="73"/>
      <c r="AI229" s="3"/>
    </row>
    <row r="230" spans="2:35" ht="13.5" thickBot="1" x14ac:dyDescent="0.25">
      <c r="B230" s="3"/>
      <c r="C230" s="3"/>
      <c r="D230" s="3"/>
      <c r="E230" s="3"/>
      <c r="F230" s="3"/>
      <c r="G230" s="2"/>
      <c r="H230" s="60"/>
      <c r="I230" s="60"/>
      <c r="M230" s="60"/>
      <c r="N230" s="60"/>
      <c r="O230" s="60"/>
      <c r="P230" s="60"/>
      <c r="S230" s="60"/>
      <c r="T230" s="60"/>
      <c r="U230" s="60"/>
      <c r="V230" s="60"/>
      <c r="W230" s="64"/>
      <c r="X230" s="64"/>
      <c r="Z230" s="60"/>
      <c r="AA230" s="60"/>
      <c r="AB230" s="60"/>
      <c r="AC230" s="60"/>
      <c r="AH230" s="73"/>
      <c r="AI230" s="3"/>
    </row>
    <row r="231" spans="2:35" ht="13.5" thickBot="1" x14ac:dyDescent="0.25">
      <c r="B231" s="3"/>
      <c r="C231" s="57">
        <v>1000000</v>
      </c>
      <c r="D231" s="3"/>
      <c r="E231" s="3"/>
      <c r="F231" s="3"/>
      <c r="G231" s="2"/>
      <c r="H231" s="60"/>
      <c r="I231" s="60"/>
      <c r="M231" s="60"/>
      <c r="N231" s="60"/>
      <c r="O231" s="60"/>
      <c r="P231" s="60"/>
      <c r="S231" s="60"/>
      <c r="T231" s="60"/>
      <c r="U231" s="60"/>
      <c r="V231" s="60"/>
      <c r="W231" s="64"/>
      <c r="X231" s="64"/>
      <c r="Z231" s="60"/>
      <c r="AA231" s="60"/>
      <c r="AB231" s="60"/>
      <c r="AC231" s="60"/>
      <c r="AH231" s="73"/>
      <c r="AI231" s="3"/>
    </row>
    <row r="232" spans="2:35" ht="13.5" thickBot="1" x14ac:dyDescent="0.25">
      <c r="B232" s="3"/>
      <c r="C232" s="57">
        <v>2000000</v>
      </c>
      <c r="D232" s="3"/>
      <c r="E232" s="3"/>
      <c r="F232" s="3"/>
      <c r="G232" s="2"/>
      <c r="H232" s="60"/>
      <c r="I232" s="60"/>
      <c r="M232" s="60"/>
      <c r="N232" s="60"/>
      <c r="O232" s="60"/>
      <c r="P232" s="60"/>
      <c r="S232" s="60"/>
      <c r="T232" s="60"/>
      <c r="U232" s="60"/>
      <c r="V232" s="60"/>
      <c r="W232" s="64"/>
      <c r="X232" s="64"/>
      <c r="Z232" s="60"/>
      <c r="AA232" s="60"/>
      <c r="AB232" s="60"/>
      <c r="AC232" s="60"/>
      <c r="AH232" s="73"/>
      <c r="AI232" s="3"/>
    </row>
    <row r="233" spans="2:35" ht="13.5" thickBot="1" x14ac:dyDescent="0.25">
      <c r="B233" s="3"/>
      <c r="C233" s="57"/>
      <c r="D233" s="3"/>
      <c r="E233" s="3"/>
      <c r="F233" s="3"/>
      <c r="G233" s="2"/>
      <c r="H233" s="60"/>
      <c r="I233" s="60"/>
      <c r="M233" s="60"/>
      <c r="N233" s="60"/>
      <c r="O233" s="60"/>
      <c r="P233" s="60"/>
      <c r="S233" s="60"/>
      <c r="T233" s="60"/>
      <c r="U233" s="60"/>
      <c r="V233" s="60"/>
      <c r="W233" s="64"/>
      <c r="X233" s="64"/>
      <c r="Z233" s="60"/>
      <c r="AA233" s="60"/>
      <c r="AB233" s="60"/>
      <c r="AC233" s="60"/>
      <c r="AH233" s="73"/>
      <c r="AI233" s="3"/>
    </row>
    <row r="234" spans="2:35" ht="13.5" thickBot="1" x14ac:dyDescent="0.25">
      <c r="B234" s="3" t="s">
        <v>151</v>
      </c>
      <c r="C234" s="57">
        <f>+C231*4</f>
        <v>4000000</v>
      </c>
      <c r="D234" s="3"/>
      <c r="E234" s="3"/>
      <c r="F234" s="3"/>
      <c r="G234" s="2"/>
      <c r="H234" s="60"/>
      <c r="I234" s="60"/>
      <c r="M234" s="60"/>
      <c r="N234" s="60"/>
      <c r="O234" s="60"/>
      <c r="P234" s="60"/>
      <c r="S234" s="60"/>
      <c r="T234" s="60"/>
      <c r="U234" s="60"/>
      <c r="V234" s="60"/>
      <c r="W234" s="64"/>
      <c r="X234" s="64"/>
      <c r="Z234" s="60"/>
      <c r="AA234" s="60"/>
      <c r="AB234" s="60"/>
      <c r="AC234" s="60"/>
      <c r="AH234" s="74">
        <f>+C235</f>
        <v>16000000</v>
      </c>
      <c r="AI234" s="59">
        <v>0.01</v>
      </c>
    </row>
    <row r="235" spans="2:35" ht="13.5" thickBot="1" x14ac:dyDescent="0.25">
      <c r="B235" s="3" t="s">
        <v>152</v>
      </c>
      <c r="C235" s="57">
        <f>+C231*16</f>
        <v>16000000</v>
      </c>
      <c r="D235" s="3"/>
      <c r="E235" s="3"/>
      <c r="F235" s="3"/>
      <c r="G235" s="2"/>
      <c r="H235" s="60"/>
      <c r="I235" s="60"/>
      <c r="M235" s="60"/>
      <c r="N235" s="60"/>
      <c r="O235" s="60"/>
      <c r="P235" s="60"/>
      <c r="S235" s="60"/>
      <c r="T235" s="60"/>
      <c r="U235" s="60"/>
      <c r="V235" s="60"/>
      <c r="W235" s="64"/>
      <c r="X235" s="64"/>
      <c r="Z235" s="60"/>
      <c r="AA235" s="60"/>
      <c r="AB235" s="60"/>
      <c r="AC235" s="60"/>
      <c r="AH235" s="74">
        <f>+C236</f>
        <v>17000000</v>
      </c>
      <c r="AI235" s="59">
        <v>1.2E-2</v>
      </c>
    </row>
    <row r="236" spans="2:35" ht="13.5" thickBot="1" x14ac:dyDescent="0.25">
      <c r="B236" s="3" t="s">
        <v>153</v>
      </c>
      <c r="C236" s="57">
        <f>+C231*17</f>
        <v>17000000</v>
      </c>
      <c r="D236" s="3"/>
      <c r="E236" s="3"/>
      <c r="F236" s="3"/>
      <c r="G236" s="2"/>
      <c r="H236" s="60"/>
      <c r="I236" s="60"/>
      <c r="M236" s="60"/>
      <c r="N236" s="60"/>
      <c r="O236" s="60"/>
      <c r="P236" s="60"/>
      <c r="S236" s="60"/>
      <c r="T236" s="60"/>
      <c r="U236" s="60"/>
      <c r="V236" s="60"/>
      <c r="W236" s="64"/>
      <c r="X236" s="64"/>
      <c r="Z236" s="60"/>
      <c r="AA236" s="60"/>
      <c r="AB236" s="60"/>
      <c r="AC236" s="60"/>
      <c r="AH236" s="74">
        <f>+C237</f>
        <v>18000000</v>
      </c>
      <c r="AI236" s="59">
        <v>1.4E-2</v>
      </c>
    </row>
    <row r="237" spans="2:35" ht="13.5" thickBot="1" x14ac:dyDescent="0.25">
      <c r="B237" s="3" t="s">
        <v>154</v>
      </c>
      <c r="C237" s="57">
        <f>+C231*18</f>
        <v>18000000</v>
      </c>
      <c r="D237" s="3"/>
      <c r="E237" s="3"/>
      <c r="F237" s="3"/>
      <c r="G237" s="2"/>
      <c r="H237" s="60"/>
      <c r="I237" s="60"/>
      <c r="M237" s="60"/>
      <c r="N237" s="60"/>
      <c r="O237" s="60"/>
      <c r="P237" s="60"/>
      <c r="S237" s="60"/>
      <c r="T237" s="60"/>
      <c r="U237" s="60"/>
      <c r="V237" s="60"/>
      <c r="W237" s="64"/>
      <c r="X237" s="64"/>
      <c r="Z237" s="60"/>
      <c r="AA237" s="60"/>
      <c r="AB237" s="60"/>
      <c r="AC237" s="60"/>
      <c r="AH237" s="74">
        <f>+C238</f>
        <v>19000000</v>
      </c>
      <c r="AI237" s="59">
        <v>1.6E-2</v>
      </c>
    </row>
    <row r="238" spans="2:35" ht="13.5" thickBot="1" x14ac:dyDescent="0.25">
      <c r="B238" s="3" t="s">
        <v>155</v>
      </c>
      <c r="C238" s="57">
        <f>+C231*19</f>
        <v>19000000</v>
      </c>
      <c r="D238" s="3"/>
      <c r="E238" s="3"/>
      <c r="F238" s="3"/>
      <c r="G238" s="2"/>
      <c r="H238" s="60"/>
      <c r="I238" s="60"/>
      <c r="M238" s="60"/>
      <c r="N238" s="60"/>
      <c r="O238" s="60"/>
      <c r="P238" s="60"/>
      <c r="S238" s="60"/>
      <c r="T238" s="60"/>
      <c r="U238" s="60"/>
      <c r="V238" s="60"/>
      <c r="W238" s="64"/>
      <c r="X238" s="64"/>
      <c r="Z238" s="60"/>
      <c r="AA238" s="60"/>
      <c r="AB238" s="60"/>
      <c r="AC238" s="60"/>
      <c r="AH238" s="74">
        <f>+C239</f>
        <v>21000000</v>
      </c>
      <c r="AI238" s="59">
        <v>1.7999999999999999E-2</v>
      </c>
    </row>
    <row r="239" spans="2:35" ht="13.5" thickBot="1" x14ac:dyDescent="0.25">
      <c r="B239" s="3" t="s">
        <v>156</v>
      </c>
      <c r="C239" s="57">
        <f>+C231*21</f>
        <v>21000000</v>
      </c>
      <c r="D239" s="3"/>
      <c r="E239" s="3"/>
      <c r="F239" s="3"/>
      <c r="G239" s="2"/>
      <c r="H239" s="60"/>
      <c r="I239" s="60"/>
      <c r="M239" s="60"/>
      <c r="N239" s="60"/>
      <c r="O239" s="60"/>
      <c r="P239" s="60"/>
      <c r="S239" s="60"/>
      <c r="T239" s="60"/>
      <c r="U239" s="60"/>
      <c r="V239" s="60"/>
      <c r="W239" s="64"/>
      <c r="X239" s="64"/>
      <c r="Z239" s="60"/>
      <c r="AA239" s="60"/>
      <c r="AB239" s="60"/>
      <c r="AC239" s="60"/>
      <c r="AH239" s="73"/>
      <c r="AI239" s="59">
        <v>0.02</v>
      </c>
    </row>
    <row r="240" spans="2:35" ht="13.5" thickBot="1" x14ac:dyDescent="0.25">
      <c r="B240" s="3"/>
      <c r="C240" s="3"/>
      <c r="D240" s="3"/>
      <c r="E240" s="3"/>
      <c r="F240" s="3"/>
      <c r="G240" s="2"/>
      <c r="H240" s="60"/>
      <c r="I240" s="60"/>
      <c r="M240" s="60"/>
      <c r="N240" s="60"/>
      <c r="O240" s="60"/>
      <c r="P240" s="60"/>
      <c r="S240" s="60"/>
      <c r="T240" s="60"/>
      <c r="U240" s="60"/>
      <c r="V240" s="60"/>
      <c r="W240" s="64"/>
      <c r="X240" s="64"/>
      <c r="Z240" s="60"/>
      <c r="AA240" s="60"/>
      <c r="AB240" s="60"/>
      <c r="AC240" s="60"/>
      <c r="AH240" s="73"/>
      <c r="AI240" s="3"/>
    </row>
    <row r="241" spans="2:35" ht="13.5" thickBot="1" x14ac:dyDescent="0.25">
      <c r="B241" s="3"/>
      <c r="C241" s="3"/>
      <c r="D241" s="3"/>
      <c r="E241" s="3"/>
      <c r="F241" s="3"/>
      <c r="G241" s="2"/>
      <c r="H241" s="60"/>
      <c r="I241" s="60"/>
      <c r="M241" s="60"/>
      <c r="N241" s="60"/>
      <c r="O241" s="60"/>
      <c r="P241" s="60"/>
      <c r="S241" s="60"/>
      <c r="T241" s="60"/>
      <c r="U241" s="60"/>
      <c r="V241" s="60"/>
      <c r="W241" s="64"/>
      <c r="X241" s="64"/>
      <c r="Z241" s="60"/>
      <c r="AA241" s="60"/>
      <c r="AB241" s="60"/>
      <c r="AC241" s="60"/>
      <c r="AH241" s="73"/>
      <c r="AI241" s="3"/>
    </row>
    <row r="242" spans="2:35" ht="13.5" thickBot="1" x14ac:dyDescent="0.25">
      <c r="B242" s="3"/>
      <c r="C242" s="3"/>
      <c r="D242" s="3"/>
      <c r="E242" s="3"/>
      <c r="F242" s="3"/>
      <c r="G242" s="2"/>
      <c r="H242" s="60"/>
      <c r="I242" s="60"/>
      <c r="M242" s="60"/>
      <c r="N242" s="60"/>
      <c r="O242" s="60"/>
      <c r="P242" s="60"/>
      <c r="S242" s="60"/>
      <c r="T242" s="60"/>
      <c r="U242" s="60"/>
      <c r="V242" s="60"/>
      <c r="W242" s="64"/>
      <c r="X242" s="64"/>
      <c r="Z242" s="60"/>
      <c r="AA242" s="60"/>
      <c r="AB242" s="60"/>
      <c r="AC242" s="60"/>
      <c r="AH242" s="73"/>
      <c r="AI242" s="3"/>
    </row>
    <row r="243" spans="2:35" ht="13.5" thickBot="1" x14ac:dyDescent="0.25">
      <c r="B243" s="3"/>
      <c r="C243" s="3"/>
      <c r="D243" s="3"/>
      <c r="E243" s="3"/>
      <c r="F243" s="3"/>
      <c r="G243" s="2"/>
      <c r="H243" s="60"/>
      <c r="I243" s="60"/>
      <c r="M243" s="60"/>
      <c r="N243" s="60"/>
      <c r="O243" s="60"/>
      <c r="P243" s="60"/>
      <c r="S243" s="60"/>
      <c r="T243" s="60"/>
      <c r="U243" s="60"/>
      <c r="V243" s="60"/>
      <c r="W243" s="64"/>
      <c r="X243" s="64"/>
      <c r="Z243" s="60"/>
      <c r="AA243" s="60"/>
      <c r="AB243" s="60"/>
      <c r="AC243" s="60"/>
      <c r="AH243" s="73"/>
      <c r="AI243" s="3"/>
    </row>
    <row r="244" spans="2:35" ht="13.5" thickBot="1" x14ac:dyDescent="0.25">
      <c r="B244" s="3"/>
      <c r="C244" s="3"/>
      <c r="D244" s="3"/>
      <c r="E244" s="3"/>
      <c r="F244" s="3"/>
      <c r="G244" s="2"/>
      <c r="H244" s="60"/>
      <c r="I244" s="60"/>
      <c r="M244" s="60"/>
      <c r="N244" s="60"/>
      <c r="O244" s="60"/>
      <c r="P244" s="60"/>
      <c r="S244" s="60"/>
      <c r="T244" s="60"/>
      <c r="U244" s="60"/>
      <c r="V244" s="60"/>
      <c r="W244" s="64"/>
      <c r="X244" s="64"/>
      <c r="Z244" s="60"/>
      <c r="AA244" s="60"/>
      <c r="AB244" s="60"/>
      <c r="AC244" s="60"/>
      <c r="AH244" s="73"/>
      <c r="AI244" s="3"/>
    </row>
    <row r="245" spans="2:35" ht="13.5" thickBot="1" x14ac:dyDescent="0.25">
      <c r="B245" s="3"/>
      <c r="C245" s="3"/>
      <c r="D245" s="3"/>
      <c r="E245" s="3"/>
      <c r="F245" s="3"/>
      <c r="G245" s="2"/>
      <c r="H245" s="60"/>
      <c r="I245" s="60"/>
      <c r="M245" s="60"/>
      <c r="N245" s="60"/>
      <c r="O245" s="60"/>
      <c r="P245" s="60"/>
      <c r="S245" s="60"/>
      <c r="T245" s="60"/>
      <c r="U245" s="60"/>
      <c r="V245" s="60"/>
      <c r="W245" s="64"/>
      <c r="X245" s="64"/>
      <c r="Z245" s="60"/>
      <c r="AA245" s="60"/>
      <c r="AB245" s="60"/>
      <c r="AC245" s="60"/>
      <c r="AH245" s="73"/>
      <c r="AI245" s="3"/>
    </row>
    <row r="246" spans="2:35" ht="17.25" thickBot="1" x14ac:dyDescent="0.35">
      <c r="B246" s="42">
        <v>1</v>
      </c>
      <c r="C246" s="43">
        <v>1000000</v>
      </c>
      <c r="D246" s="3"/>
      <c r="E246" s="3"/>
      <c r="F246" s="3"/>
      <c r="G246" s="2"/>
      <c r="H246" s="60"/>
      <c r="I246" s="60"/>
      <c r="M246" s="60"/>
      <c r="N246" s="60"/>
      <c r="O246" s="60"/>
      <c r="P246" s="60"/>
      <c r="S246" s="60"/>
      <c r="T246" s="60"/>
      <c r="U246" s="60"/>
      <c r="V246" s="60"/>
      <c r="W246" s="64"/>
      <c r="X246" s="64"/>
      <c r="Z246" s="60"/>
      <c r="AA246" s="60"/>
      <c r="AB246" s="60"/>
      <c r="AC246" s="60"/>
      <c r="AH246" s="73"/>
      <c r="AI246" s="3"/>
    </row>
    <row r="247" spans="2:35" ht="17.25" thickBot="1" x14ac:dyDescent="0.35">
      <c r="B247" s="44">
        <v>2</v>
      </c>
      <c r="C247" s="45">
        <f>+C246*2</f>
        <v>2000000</v>
      </c>
      <c r="D247" s="3"/>
      <c r="E247" s="3"/>
      <c r="F247" s="3"/>
      <c r="G247" s="2"/>
      <c r="H247" s="60"/>
      <c r="I247" s="60"/>
      <c r="M247" s="60"/>
      <c r="N247" s="60"/>
      <c r="O247" s="60"/>
      <c r="P247" s="60"/>
      <c r="S247" s="60"/>
      <c r="T247" s="60"/>
      <c r="U247" s="60"/>
      <c r="V247" s="60"/>
      <c r="W247" s="64"/>
      <c r="X247" s="64"/>
      <c r="Z247" s="60"/>
      <c r="AA247" s="60"/>
      <c r="AB247" s="60"/>
      <c r="AC247" s="60"/>
      <c r="AH247" s="73"/>
      <c r="AI247" s="3"/>
    </row>
    <row r="248" spans="2:35" ht="17.25" thickBot="1" x14ac:dyDescent="0.35">
      <c r="B248" s="44">
        <v>4</v>
      </c>
      <c r="C248" s="45">
        <f>+C246*4</f>
        <v>4000000</v>
      </c>
      <c r="D248" s="3"/>
      <c r="E248" s="3"/>
      <c r="F248" s="3"/>
      <c r="G248" s="2"/>
      <c r="H248" s="60"/>
      <c r="I248" s="60"/>
      <c r="M248" s="60"/>
      <c r="N248" s="60"/>
      <c r="O248" s="60"/>
      <c r="P248" s="60"/>
      <c r="S248" s="60"/>
      <c r="T248" s="60"/>
      <c r="U248" s="60"/>
      <c r="V248" s="60"/>
      <c r="W248" s="64"/>
      <c r="X248" s="64"/>
      <c r="Z248" s="60"/>
      <c r="AA248" s="60"/>
      <c r="AB248" s="60"/>
      <c r="AC248" s="60"/>
      <c r="AH248" s="73"/>
      <c r="AI248" s="3"/>
    </row>
    <row r="249" spans="2:35" ht="17.25" thickBot="1" x14ac:dyDescent="0.35">
      <c r="B249" s="44">
        <v>10</v>
      </c>
      <c r="C249" s="45">
        <f>+C246*B249</f>
        <v>10000000</v>
      </c>
      <c r="D249" s="3"/>
      <c r="E249" s="3"/>
      <c r="F249" s="3"/>
      <c r="G249" s="2"/>
      <c r="H249" s="60"/>
      <c r="I249" s="60"/>
      <c r="M249" s="60"/>
      <c r="N249" s="60"/>
      <c r="O249" s="60"/>
      <c r="P249" s="60"/>
      <c r="S249" s="60"/>
      <c r="T249" s="60"/>
      <c r="U249" s="60"/>
      <c r="V249" s="60"/>
      <c r="W249" s="64"/>
      <c r="X249" s="64"/>
      <c r="Z249" s="60"/>
      <c r="AA249" s="60"/>
      <c r="AB249" s="60"/>
      <c r="AC249" s="60"/>
      <c r="AH249" s="73"/>
      <c r="AI249" s="3"/>
    </row>
    <row r="250" spans="2:35" ht="17.25" thickBot="1" x14ac:dyDescent="0.35">
      <c r="B250" s="44">
        <v>13</v>
      </c>
      <c r="C250" s="45">
        <f>+C246*B250</f>
        <v>13000000</v>
      </c>
      <c r="D250" s="3"/>
      <c r="E250" s="3"/>
      <c r="F250" s="3"/>
      <c r="G250" s="2"/>
      <c r="H250" s="60"/>
      <c r="I250" s="60"/>
      <c r="M250" s="60"/>
      <c r="N250" s="60"/>
      <c r="O250" s="60"/>
      <c r="P250" s="60"/>
      <c r="S250" s="60"/>
      <c r="T250" s="60"/>
      <c r="U250" s="60"/>
      <c r="V250" s="60"/>
      <c r="W250" s="64"/>
      <c r="X250" s="64"/>
      <c r="Z250" s="60"/>
      <c r="AA250" s="60"/>
      <c r="AB250" s="60"/>
      <c r="AC250" s="60"/>
      <c r="AH250" s="73"/>
      <c r="AI250" s="3"/>
    </row>
    <row r="251" spans="2:35" ht="17.25" thickBot="1" x14ac:dyDescent="0.35">
      <c r="B251" s="46">
        <v>25</v>
      </c>
      <c r="C251" s="47">
        <f>+C246*B251</f>
        <v>25000000</v>
      </c>
      <c r="D251" s="3"/>
      <c r="E251" s="3"/>
      <c r="F251" s="3"/>
      <c r="G251" s="2"/>
      <c r="H251" s="60"/>
      <c r="I251" s="60"/>
      <c r="M251" s="60"/>
      <c r="N251" s="60"/>
      <c r="O251" s="60"/>
      <c r="P251" s="60"/>
      <c r="S251" s="60"/>
      <c r="T251" s="60"/>
      <c r="U251" s="60"/>
      <c r="V251" s="60"/>
      <c r="W251" s="64"/>
      <c r="X251" s="64"/>
      <c r="Z251" s="60"/>
      <c r="AA251" s="60"/>
      <c r="AB251" s="60"/>
      <c r="AC251" s="60"/>
      <c r="AH251" s="73"/>
      <c r="AI251" s="3"/>
    </row>
    <row r="252" spans="2:35" ht="15.75" thickBot="1" x14ac:dyDescent="0.3">
      <c r="B252" s="48"/>
      <c r="C252" s="49"/>
      <c r="D252" s="3"/>
      <c r="E252" s="3"/>
      <c r="F252" s="3"/>
      <c r="G252" s="2"/>
      <c r="H252" s="60"/>
      <c r="I252" s="60"/>
      <c r="M252" s="60"/>
      <c r="N252" s="60"/>
      <c r="O252" s="60"/>
      <c r="P252" s="60"/>
      <c r="S252" s="60"/>
      <c r="T252" s="60"/>
      <c r="U252" s="60"/>
      <c r="V252" s="60"/>
      <c r="W252" s="64"/>
      <c r="X252" s="64"/>
      <c r="Z252" s="60"/>
      <c r="AA252" s="60"/>
      <c r="AB252" s="60"/>
      <c r="AC252" s="60"/>
      <c r="AH252" s="73"/>
      <c r="AI252" s="3"/>
    </row>
    <row r="253" spans="2:35" ht="15.75" thickBot="1" x14ac:dyDescent="0.3">
      <c r="B253" s="50" t="s">
        <v>150</v>
      </c>
      <c r="C253" s="51">
        <v>1.044E-2</v>
      </c>
      <c r="D253" s="3"/>
      <c r="E253" s="3"/>
      <c r="F253" s="3"/>
      <c r="G253" s="2"/>
      <c r="H253" s="60"/>
      <c r="I253" s="60"/>
      <c r="M253" s="60"/>
      <c r="N253" s="60"/>
      <c r="O253" s="60"/>
      <c r="P253" s="60"/>
      <c r="S253" s="60"/>
      <c r="T253" s="60"/>
      <c r="U253" s="60"/>
      <c r="V253" s="60"/>
      <c r="W253" s="64"/>
      <c r="X253" s="64"/>
      <c r="Z253" s="60"/>
      <c r="AA253" s="60"/>
      <c r="AB253" s="60"/>
      <c r="AC253" s="60"/>
      <c r="AH253" s="73"/>
      <c r="AI253" s="3"/>
    </row>
    <row r="254" spans="2:35" ht="13.5" thickBot="1" x14ac:dyDescent="0.25">
      <c r="B254" s="3"/>
      <c r="C254" s="3"/>
      <c r="D254" s="3"/>
      <c r="E254" s="3"/>
      <c r="F254" s="3"/>
      <c r="G254" s="2"/>
      <c r="H254" s="60"/>
      <c r="I254" s="60"/>
      <c r="M254" s="60"/>
      <c r="N254" s="60"/>
      <c r="O254" s="60"/>
      <c r="P254" s="60"/>
      <c r="S254" s="60"/>
      <c r="T254" s="60"/>
      <c r="U254" s="60"/>
      <c r="V254" s="60"/>
      <c r="W254" s="64"/>
      <c r="X254" s="64"/>
      <c r="Z254" s="60"/>
      <c r="AA254" s="60"/>
      <c r="AB254" s="60"/>
      <c r="AC254" s="60"/>
      <c r="AH254" s="73"/>
      <c r="AI254" s="3"/>
    </row>
    <row r="255" spans="2:35" ht="13.5" thickBot="1" x14ac:dyDescent="0.25">
      <c r="B255" s="3"/>
      <c r="C255" s="3"/>
      <c r="D255" s="3"/>
      <c r="E255" s="3"/>
      <c r="F255" s="3"/>
      <c r="G255" s="2"/>
      <c r="H255" s="60"/>
      <c r="I255" s="60"/>
      <c r="M255" s="60"/>
      <c r="N255" s="60"/>
      <c r="O255" s="60"/>
      <c r="P255" s="60"/>
      <c r="S255" s="60"/>
      <c r="T255" s="60"/>
      <c r="U255" s="60"/>
      <c r="V255" s="60"/>
      <c r="W255" s="64"/>
      <c r="X255" s="64"/>
      <c r="Z255" s="60"/>
      <c r="AA255" s="60"/>
      <c r="AB255" s="60"/>
      <c r="AC255" s="60"/>
      <c r="AH255" s="73"/>
      <c r="AI255" s="3"/>
    </row>
    <row r="256" spans="2:35" ht="13.5" thickBot="1" x14ac:dyDescent="0.25">
      <c r="B256" s="3"/>
      <c r="C256" s="3"/>
      <c r="D256" s="3"/>
      <c r="E256" s="3"/>
      <c r="F256" s="3"/>
      <c r="G256" s="2"/>
      <c r="H256" s="60"/>
      <c r="I256" s="60"/>
      <c r="M256" s="60"/>
      <c r="N256" s="60"/>
      <c r="O256" s="60"/>
      <c r="P256" s="60"/>
      <c r="S256" s="60"/>
      <c r="T256" s="60"/>
      <c r="U256" s="60"/>
      <c r="V256" s="60"/>
      <c r="W256" s="64"/>
      <c r="X256" s="64"/>
      <c r="Z256" s="60"/>
      <c r="AA256" s="60"/>
      <c r="AB256" s="60"/>
      <c r="AC256" s="60"/>
      <c r="AH256" s="73"/>
      <c r="AI256" s="3"/>
    </row>
    <row r="257" spans="2:35" ht="13.5" thickBot="1" x14ac:dyDescent="0.25">
      <c r="B257" s="3"/>
      <c r="C257" s="3"/>
      <c r="D257" s="3"/>
      <c r="E257" s="3"/>
      <c r="F257" s="3"/>
      <c r="G257" s="2"/>
      <c r="H257" s="60"/>
      <c r="I257" s="60"/>
      <c r="M257" s="60"/>
      <c r="N257" s="60"/>
      <c r="O257" s="60"/>
      <c r="P257" s="60"/>
      <c r="S257" s="60"/>
      <c r="T257" s="60"/>
      <c r="U257" s="60"/>
      <c r="V257" s="60"/>
      <c r="W257" s="64"/>
      <c r="X257" s="64"/>
      <c r="Z257" s="60"/>
      <c r="AA257" s="60"/>
      <c r="AB257" s="60"/>
      <c r="AC257" s="60"/>
      <c r="AH257" s="73"/>
      <c r="AI257" s="3"/>
    </row>
    <row r="258" spans="2:35" ht="13.5" thickBot="1" x14ac:dyDescent="0.25">
      <c r="B258" s="3"/>
      <c r="C258" s="3"/>
      <c r="D258" s="3"/>
      <c r="E258" s="3"/>
      <c r="F258" s="3"/>
      <c r="G258" s="2"/>
      <c r="H258" s="60"/>
      <c r="I258" s="60"/>
      <c r="M258" s="60"/>
      <c r="N258" s="60"/>
      <c r="O258" s="60"/>
      <c r="P258" s="60"/>
      <c r="S258" s="60"/>
      <c r="T258" s="60"/>
      <c r="U258" s="60"/>
      <c r="V258" s="60"/>
      <c r="W258" s="64"/>
      <c r="X258" s="64"/>
      <c r="Z258" s="60"/>
      <c r="AA258" s="60"/>
      <c r="AB258" s="60"/>
      <c r="AC258" s="60"/>
      <c r="AH258" s="73"/>
      <c r="AI258" s="3"/>
    </row>
    <row r="259" spans="2:35" ht="13.5" thickBot="1" x14ac:dyDescent="0.25">
      <c r="B259" s="3"/>
      <c r="C259" s="3"/>
      <c r="D259" s="3"/>
      <c r="E259" s="3"/>
      <c r="F259" s="3"/>
      <c r="G259" s="2"/>
      <c r="H259" s="60"/>
      <c r="I259" s="60"/>
      <c r="M259" s="60"/>
      <c r="N259" s="60"/>
      <c r="O259" s="60"/>
      <c r="P259" s="60"/>
      <c r="S259" s="60"/>
      <c r="T259" s="60"/>
      <c r="U259" s="60"/>
      <c r="V259" s="60"/>
      <c r="W259" s="64"/>
      <c r="X259" s="64"/>
      <c r="Z259" s="60"/>
      <c r="AA259" s="60"/>
      <c r="AB259" s="60"/>
      <c r="AC259" s="60"/>
      <c r="AH259" s="73"/>
      <c r="AI259" s="3"/>
    </row>
    <row r="260" spans="2:35" ht="13.5" thickBot="1" x14ac:dyDescent="0.25">
      <c r="B260" s="3"/>
      <c r="C260" s="3"/>
      <c r="D260" s="3"/>
      <c r="E260" s="3"/>
      <c r="F260" s="3"/>
      <c r="G260" s="2"/>
      <c r="H260" s="60"/>
      <c r="I260" s="60"/>
      <c r="M260" s="60"/>
      <c r="N260" s="60"/>
      <c r="O260" s="60"/>
      <c r="P260" s="60"/>
      <c r="S260" s="60"/>
      <c r="T260" s="60"/>
      <c r="U260" s="60"/>
      <c r="V260" s="60"/>
      <c r="W260" s="64"/>
      <c r="X260" s="64"/>
      <c r="Z260" s="60"/>
      <c r="AA260" s="60"/>
      <c r="AB260" s="60"/>
      <c r="AC260" s="60"/>
      <c r="AH260" s="73"/>
      <c r="AI260" s="3"/>
    </row>
    <row r="261" spans="2:35" ht="13.5" thickBot="1" x14ac:dyDescent="0.25">
      <c r="B261" s="3"/>
      <c r="C261" s="3"/>
      <c r="D261" s="3"/>
      <c r="E261" s="3"/>
      <c r="F261" s="3"/>
      <c r="G261" s="2"/>
      <c r="H261" s="60"/>
      <c r="I261" s="60"/>
      <c r="M261" s="60"/>
      <c r="N261" s="60"/>
      <c r="O261" s="60"/>
      <c r="P261" s="60"/>
      <c r="S261" s="60"/>
      <c r="T261" s="60"/>
      <c r="U261" s="60"/>
      <c r="V261" s="60"/>
      <c r="W261" s="64"/>
      <c r="X261" s="64"/>
      <c r="Z261" s="60"/>
      <c r="AA261" s="60"/>
      <c r="AB261" s="60"/>
      <c r="AC261" s="60"/>
      <c r="AH261" s="73"/>
      <c r="AI261" s="3"/>
    </row>
    <row r="262" spans="2:35" ht="13.5" thickBot="1" x14ac:dyDescent="0.25">
      <c r="B262" s="3"/>
      <c r="C262" s="3"/>
      <c r="D262" s="3"/>
      <c r="E262" s="3"/>
      <c r="F262" s="3"/>
      <c r="G262" s="2"/>
      <c r="H262" s="60"/>
      <c r="I262" s="60"/>
      <c r="M262" s="60"/>
      <c r="N262" s="60"/>
      <c r="O262" s="60"/>
      <c r="P262" s="60"/>
      <c r="S262" s="60"/>
      <c r="T262" s="60"/>
      <c r="U262" s="60"/>
      <c r="V262" s="60"/>
      <c r="W262" s="64"/>
      <c r="X262" s="64"/>
      <c r="Z262" s="60"/>
      <c r="AA262" s="60"/>
      <c r="AB262" s="60"/>
      <c r="AC262" s="60"/>
      <c r="AH262" s="73"/>
      <c r="AI262" s="3"/>
    </row>
    <row r="263" spans="2:35" ht="13.5" thickBot="1" x14ac:dyDescent="0.25">
      <c r="B263" s="3"/>
      <c r="C263" s="3"/>
      <c r="D263" s="3"/>
      <c r="E263" s="3"/>
      <c r="F263" s="3"/>
      <c r="G263" s="2"/>
      <c r="H263" s="60"/>
      <c r="I263" s="60"/>
      <c r="M263" s="60"/>
      <c r="N263" s="60"/>
      <c r="O263" s="60"/>
      <c r="P263" s="60"/>
      <c r="S263" s="60"/>
      <c r="T263" s="60"/>
      <c r="U263" s="60"/>
      <c r="V263" s="60"/>
      <c r="W263" s="64"/>
      <c r="X263" s="64"/>
      <c r="Z263" s="60"/>
      <c r="AA263" s="60"/>
      <c r="AB263" s="60"/>
      <c r="AC263" s="60"/>
      <c r="AH263" s="73"/>
      <c r="AI263" s="3"/>
    </row>
    <row r="264" spans="2:35" ht="13.5" thickBot="1" x14ac:dyDescent="0.25">
      <c r="B264" s="3"/>
      <c r="C264" s="3"/>
      <c r="D264" s="3"/>
      <c r="E264" s="3"/>
      <c r="F264" s="3"/>
      <c r="G264" s="2"/>
      <c r="H264" s="60"/>
      <c r="I264" s="60"/>
      <c r="M264" s="60"/>
      <c r="N264" s="60"/>
      <c r="O264" s="60"/>
      <c r="P264" s="60"/>
      <c r="S264" s="60"/>
      <c r="T264" s="60"/>
      <c r="U264" s="60"/>
      <c r="V264" s="60"/>
      <c r="W264" s="64"/>
      <c r="X264" s="64"/>
      <c r="Z264" s="60"/>
      <c r="AA264" s="60"/>
      <c r="AB264" s="60"/>
      <c r="AC264" s="60"/>
      <c r="AH264" s="73"/>
      <c r="AI264" s="3"/>
    </row>
    <row r="265" spans="2:35" ht="13.5" thickBot="1" x14ac:dyDescent="0.25">
      <c r="B265" s="3"/>
      <c r="C265" s="3"/>
      <c r="D265" s="3"/>
      <c r="E265" s="3"/>
      <c r="F265" s="3"/>
      <c r="G265" s="2"/>
      <c r="H265" s="60"/>
      <c r="I265" s="60"/>
      <c r="M265" s="60"/>
      <c r="N265" s="60"/>
      <c r="O265" s="60"/>
      <c r="P265" s="60"/>
      <c r="S265" s="60"/>
      <c r="T265" s="60"/>
      <c r="U265" s="60"/>
      <c r="V265" s="60"/>
      <c r="W265" s="64"/>
      <c r="X265" s="64"/>
      <c r="Z265" s="60"/>
      <c r="AA265" s="60"/>
      <c r="AB265" s="60"/>
      <c r="AC265" s="60"/>
      <c r="AH265" s="73"/>
      <c r="AI265" s="3"/>
    </row>
    <row r="266" spans="2:35" ht="13.5" thickBot="1" x14ac:dyDescent="0.25">
      <c r="B266" s="3"/>
      <c r="C266" s="3"/>
      <c r="D266" s="3"/>
      <c r="E266" s="3"/>
      <c r="F266" s="3"/>
      <c r="G266" s="2"/>
      <c r="H266" s="60"/>
      <c r="I266" s="60"/>
      <c r="M266" s="60"/>
      <c r="N266" s="60"/>
      <c r="O266" s="60"/>
      <c r="P266" s="60"/>
      <c r="S266" s="60"/>
      <c r="T266" s="60"/>
      <c r="U266" s="60"/>
      <c r="V266" s="60"/>
      <c r="W266" s="64"/>
      <c r="X266" s="64"/>
      <c r="Z266" s="60"/>
      <c r="AA266" s="60"/>
      <c r="AB266" s="60"/>
      <c r="AC266" s="60"/>
      <c r="AH266" s="73"/>
      <c r="AI266" s="3"/>
    </row>
    <row r="267" spans="2:35" ht="13.5" thickBot="1" x14ac:dyDescent="0.25">
      <c r="B267" s="3"/>
      <c r="C267" s="3"/>
      <c r="D267" s="3"/>
      <c r="E267" s="3"/>
      <c r="F267" s="3"/>
      <c r="G267" s="2"/>
      <c r="H267" s="60"/>
      <c r="I267" s="60"/>
      <c r="M267" s="60"/>
      <c r="N267" s="60"/>
      <c r="O267" s="60"/>
      <c r="P267" s="60"/>
      <c r="S267" s="60"/>
      <c r="T267" s="60"/>
      <c r="U267" s="60"/>
      <c r="V267" s="60"/>
      <c r="W267" s="64"/>
      <c r="X267" s="64"/>
      <c r="Z267" s="60"/>
      <c r="AA267" s="60"/>
      <c r="AB267" s="60"/>
      <c r="AC267" s="60"/>
      <c r="AH267" s="73"/>
      <c r="AI267" s="3"/>
    </row>
    <row r="268" spans="2:35" ht="13.5" thickBot="1" x14ac:dyDescent="0.25">
      <c r="B268" s="3"/>
      <c r="C268" s="3"/>
      <c r="D268" s="3"/>
      <c r="E268" s="3"/>
      <c r="F268" s="3"/>
      <c r="G268" s="2"/>
      <c r="H268" s="60"/>
      <c r="I268" s="60"/>
      <c r="M268" s="60"/>
      <c r="N268" s="60"/>
      <c r="O268" s="60"/>
      <c r="P268" s="60"/>
      <c r="S268" s="60"/>
      <c r="T268" s="60"/>
      <c r="U268" s="60"/>
      <c r="V268" s="60"/>
      <c r="W268" s="64"/>
      <c r="X268" s="64"/>
      <c r="Z268" s="60"/>
      <c r="AA268" s="60"/>
      <c r="AB268" s="60"/>
      <c r="AC268" s="60"/>
      <c r="AH268" s="73"/>
      <c r="AI268" s="3"/>
    </row>
    <row r="269" spans="2:35" ht="13.5" thickBot="1" x14ac:dyDescent="0.25">
      <c r="B269" s="3"/>
      <c r="C269" s="3"/>
      <c r="D269" s="3"/>
      <c r="E269" s="3"/>
      <c r="F269" s="3"/>
      <c r="G269" s="2"/>
      <c r="H269" s="60"/>
      <c r="I269" s="60"/>
      <c r="M269" s="60"/>
      <c r="N269" s="60"/>
      <c r="O269" s="60"/>
      <c r="P269" s="60"/>
      <c r="S269" s="60"/>
      <c r="T269" s="60"/>
      <c r="U269" s="60"/>
      <c r="V269" s="60"/>
      <c r="W269" s="64"/>
      <c r="X269" s="64"/>
      <c r="Z269" s="60"/>
      <c r="AA269" s="60"/>
      <c r="AB269" s="60"/>
      <c r="AC269" s="60"/>
      <c r="AH269" s="73"/>
      <c r="AI269" s="3"/>
    </row>
    <row r="270" spans="2:35" ht="13.5" thickBot="1" x14ac:dyDescent="0.25">
      <c r="B270" s="3"/>
      <c r="C270" s="3"/>
      <c r="D270" s="3"/>
      <c r="E270" s="3"/>
      <c r="F270" s="3"/>
      <c r="G270" s="2"/>
      <c r="H270" s="60"/>
      <c r="I270" s="60"/>
      <c r="M270" s="60"/>
      <c r="N270" s="60"/>
      <c r="O270" s="60"/>
      <c r="P270" s="60"/>
      <c r="S270" s="60"/>
      <c r="T270" s="60"/>
      <c r="U270" s="60"/>
      <c r="V270" s="60"/>
      <c r="W270" s="64"/>
      <c r="X270" s="64"/>
      <c r="Z270" s="60"/>
      <c r="AA270" s="60"/>
      <c r="AB270" s="60"/>
      <c r="AC270" s="60"/>
      <c r="AH270" s="73"/>
      <c r="AI270" s="3"/>
    </row>
    <row r="271" spans="2:35" ht="13.5" thickBot="1" x14ac:dyDescent="0.25">
      <c r="B271" s="3"/>
      <c r="C271" s="3"/>
      <c r="D271" s="3"/>
      <c r="E271" s="3"/>
      <c r="F271" s="3"/>
      <c r="G271" s="2"/>
      <c r="H271" s="60"/>
      <c r="I271" s="60"/>
      <c r="M271" s="60"/>
      <c r="N271" s="60"/>
      <c r="O271" s="60"/>
      <c r="P271" s="60"/>
      <c r="S271" s="60"/>
      <c r="T271" s="60"/>
      <c r="U271" s="60"/>
      <c r="V271" s="60"/>
      <c r="W271" s="64"/>
      <c r="X271" s="64"/>
      <c r="Z271" s="60"/>
      <c r="AA271" s="60"/>
      <c r="AB271" s="60"/>
      <c r="AC271" s="60"/>
      <c r="AH271" s="73"/>
      <c r="AI271" s="3"/>
    </row>
    <row r="272" spans="2:35" ht="13.5" thickBot="1" x14ac:dyDescent="0.25">
      <c r="B272" s="3"/>
      <c r="C272" s="3"/>
      <c r="D272" s="3"/>
      <c r="E272" s="3"/>
      <c r="F272" s="3"/>
      <c r="G272" s="2"/>
      <c r="H272" s="60"/>
      <c r="I272" s="60"/>
      <c r="M272" s="60"/>
      <c r="N272" s="60"/>
      <c r="O272" s="60"/>
      <c r="P272" s="60"/>
      <c r="S272" s="60"/>
      <c r="T272" s="60"/>
      <c r="U272" s="60"/>
      <c r="V272" s="60"/>
      <c r="W272" s="64"/>
      <c r="X272" s="64"/>
      <c r="Z272" s="60"/>
      <c r="AA272" s="60"/>
      <c r="AB272" s="60"/>
      <c r="AC272" s="60"/>
      <c r="AH272" s="73"/>
      <c r="AI272" s="3"/>
    </row>
    <row r="273" spans="2:35" ht="13.5" thickBot="1" x14ac:dyDescent="0.25">
      <c r="B273" s="3"/>
      <c r="C273" s="3"/>
      <c r="D273" s="3"/>
      <c r="E273" s="3"/>
      <c r="F273" s="3"/>
      <c r="G273" s="2"/>
      <c r="H273" s="60"/>
      <c r="I273" s="60"/>
      <c r="M273" s="60"/>
      <c r="N273" s="60"/>
      <c r="O273" s="60"/>
      <c r="P273" s="60"/>
      <c r="S273" s="60"/>
      <c r="T273" s="60"/>
      <c r="U273" s="60"/>
      <c r="V273" s="60"/>
      <c r="W273" s="64"/>
      <c r="X273" s="64"/>
      <c r="Z273" s="60"/>
      <c r="AA273" s="60"/>
      <c r="AB273" s="60"/>
      <c r="AC273" s="60"/>
      <c r="AH273" s="73"/>
      <c r="AI273" s="3"/>
    </row>
    <row r="274" spans="2:35" ht="13.5" thickBot="1" x14ac:dyDescent="0.25">
      <c r="B274" s="3"/>
      <c r="C274" s="3"/>
      <c r="D274" s="3"/>
      <c r="E274" s="3"/>
      <c r="F274" s="3"/>
      <c r="G274" s="2"/>
      <c r="H274" s="60"/>
      <c r="I274" s="60"/>
      <c r="M274" s="60"/>
      <c r="N274" s="60"/>
      <c r="O274" s="60"/>
      <c r="P274" s="60"/>
      <c r="S274" s="60"/>
      <c r="T274" s="60"/>
      <c r="U274" s="60"/>
      <c r="V274" s="60"/>
      <c r="W274" s="64"/>
      <c r="X274" s="64"/>
      <c r="Z274" s="60"/>
      <c r="AA274" s="60"/>
      <c r="AB274" s="60"/>
      <c r="AC274" s="60"/>
      <c r="AH274" s="73"/>
      <c r="AI274" s="3"/>
    </row>
    <row r="275" spans="2:35" ht="13.5" thickBot="1" x14ac:dyDescent="0.25">
      <c r="B275" s="3"/>
      <c r="C275" s="3"/>
      <c r="D275" s="3"/>
      <c r="E275" s="3"/>
      <c r="F275" s="3"/>
      <c r="G275" s="2"/>
      <c r="H275" s="60"/>
      <c r="I275" s="60"/>
      <c r="M275" s="60"/>
      <c r="N275" s="60"/>
      <c r="O275" s="60"/>
      <c r="P275" s="60"/>
      <c r="S275" s="60"/>
      <c r="T275" s="60"/>
      <c r="U275" s="60"/>
      <c r="V275" s="60"/>
      <c r="W275" s="64"/>
      <c r="X275" s="64"/>
      <c r="Z275" s="60"/>
      <c r="AA275" s="60"/>
      <c r="AB275" s="60"/>
      <c r="AC275" s="60"/>
      <c r="AH275" s="73"/>
      <c r="AI275" s="3"/>
    </row>
    <row r="276" spans="2:35" ht="13.5" thickBot="1" x14ac:dyDescent="0.25">
      <c r="B276" s="3"/>
      <c r="C276" s="3"/>
      <c r="D276" s="3"/>
      <c r="E276" s="3"/>
      <c r="F276" s="3"/>
      <c r="G276" s="2"/>
      <c r="H276" s="60"/>
      <c r="I276" s="60"/>
      <c r="M276" s="60"/>
      <c r="N276" s="60"/>
      <c r="O276" s="60"/>
      <c r="P276" s="60"/>
      <c r="S276" s="60"/>
      <c r="T276" s="60"/>
      <c r="U276" s="60"/>
      <c r="V276" s="60"/>
      <c r="W276" s="64"/>
      <c r="X276" s="64"/>
      <c r="Z276" s="60"/>
      <c r="AA276" s="60"/>
      <c r="AB276" s="60"/>
      <c r="AC276" s="60"/>
      <c r="AH276" s="73"/>
      <c r="AI276" s="3"/>
    </row>
    <row r="277" spans="2:35" ht="13.5" thickBot="1" x14ac:dyDescent="0.25">
      <c r="B277" s="3"/>
      <c r="C277" s="3"/>
      <c r="D277" s="3"/>
      <c r="E277" s="3"/>
      <c r="F277" s="3"/>
      <c r="G277" s="2"/>
      <c r="H277" s="60"/>
      <c r="I277" s="60"/>
      <c r="M277" s="60"/>
      <c r="N277" s="60"/>
      <c r="O277" s="60"/>
      <c r="P277" s="60"/>
      <c r="S277" s="60"/>
      <c r="T277" s="60"/>
      <c r="U277" s="60"/>
      <c r="V277" s="60"/>
      <c r="W277" s="64"/>
      <c r="X277" s="64"/>
      <c r="Z277" s="60"/>
      <c r="AA277" s="60"/>
      <c r="AB277" s="60"/>
      <c r="AC277" s="60"/>
      <c r="AH277" s="73"/>
      <c r="AI277" s="3"/>
    </row>
    <row r="278" spans="2:35" ht="13.5" thickBot="1" x14ac:dyDescent="0.25">
      <c r="B278" s="3"/>
      <c r="C278" s="3"/>
      <c r="D278" s="3"/>
      <c r="E278" s="3"/>
      <c r="F278" s="3"/>
      <c r="G278" s="2"/>
      <c r="H278" s="60"/>
      <c r="I278" s="60"/>
      <c r="M278" s="60"/>
      <c r="N278" s="60"/>
      <c r="O278" s="60"/>
      <c r="P278" s="60"/>
      <c r="S278" s="60"/>
      <c r="T278" s="60"/>
      <c r="U278" s="60"/>
      <c r="V278" s="60"/>
      <c r="W278" s="64"/>
      <c r="X278" s="64"/>
      <c r="Z278" s="60"/>
      <c r="AA278" s="60"/>
      <c r="AB278" s="60"/>
      <c r="AC278" s="60"/>
      <c r="AH278" s="73"/>
      <c r="AI278" s="3"/>
    </row>
    <row r="279" spans="2:35" ht="13.5" thickBot="1" x14ac:dyDescent="0.25">
      <c r="B279" s="3"/>
      <c r="C279" s="3"/>
      <c r="D279" s="3"/>
      <c r="E279" s="3"/>
      <c r="F279" s="3"/>
      <c r="G279" s="2"/>
      <c r="H279" s="60"/>
      <c r="I279" s="60"/>
      <c r="M279" s="60"/>
      <c r="N279" s="60"/>
      <c r="O279" s="60"/>
      <c r="P279" s="60"/>
      <c r="S279" s="60"/>
      <c r="T279" s="60"/>
      <c r="U279" s="60"/>
      <c r="V279" s="60"/>
      <c r="W279" s="64"/>
      <c r="X279" s="64"/>
      <c r="Z279" s="60"/>
      <c r="AA279" s="60"/>
      <c r="AB279" s="60"/>
      <c r="AC279" s="60"/>
      <c r="AH279" s="73"/>
      <c r="AI279" s="3"/>
    </row>
    <row r="280" spans="2:35" ht="13.5" thickBot="1" x14ac:dyDescent="0.25">
      <c r="B280" s="3"/>
      <c r="C280" s="3"/>
      <c r="D280" s="3"/>
      <c r="E280" s="3"/>
      <c r="F280" s="3"/>
      <c r="G280" s="2"/>
      <c r="H280" s="60"/>
      <c r="I280" s="60"/>
      <c r="M280" s="60"/>
      <c r="N280" s="60"/>
      <c r="O280" s="60"/>
      <c r="P280" s="60"/>
      <c r="S280" s="60"/>
      <c r="T280" s="60"/>
      <c r="U280" s="60"/>
      <c r="V280" s="60"/>
      <c r="W280" s="64"/>
      <c r="X280" s="64"/>
      <c r="Z280" s="60"/>
      <c r="AA280" s="60"/>
      <c r="AB280" s="60"/>
      <c r="AC280" s="60"/>
      <c r="AH280" s="73"/>
      <c r="AI280" s="3"/>
    </row>
    <row r="281" spans="2:35" ht="13.5" thickBot="1" x14ac:dyDescent="0.25">
      <c r="B281" s="3"/>
      <c r="C281" s="3"/>
      <c r="D281" s="3"/>
      <c r="E281" s="3"/>
      <c r="F281" s="3"/>
      <c r="G281" s="2"/>
      <c r="H281" s="60"/>
      <c r="I281" s="60"/>
      <c r="M281" s="60"/>
      <c r="N281" s="60"/>
      <c r="O281" s="60"/>
      <c r="P281" s="60"/>
      <c r="S281" s="60"/>
      <c r="T281" s="60"/>
      <c r="U281" s="60"/>
      <c r="V281" s="60"/>
      <c r="W281" s="64"/>
      <c r="X281" s="64"/>
      <c r="Z281" s="60"/>
      <c r="AA281" s="60"/>
      <c r="AB281" s="60"/>
      <c r="AC281" s="60"/>
      <c r="AH281" s="73"/>
      <c r="AI281" s="3"/>
    </row>
    <row r="282" spans="2:35" ht="13.5" thickBot="1" x14ac:dyDescent="0.25">
      <c r="B282" s="3"/>
      <c r="C282" s="3"/>
      <c r="D282" s="3"/>
      <c r="E282" s="3"/>
      <c r="F282" s="3"/>
      <c r="G282" s="2"/>
      <c r="H282" s="60"/>
      <c r="I282" s="60"/>
      <c r="M282" s="60"/>
      <c r="N282" s="60"/>
      <c r="O282" s="60"/>
      <c r="P282" s="60"/>
      <c r="S282" s="60"/>
      <c r="T282" s="60"/>
      <c r="U282" s="60"/>
      <c r="V282" s="60"/>
      <c r="W282" s="64"/>
      <c r="X282" s="64"/>
      <c r="Z282" s="60"/>
      <c r="AA282" s="60"/>
      <c r="AB282" s="60"/>
      <c r="AC282" s="60"/>
      <c r="AH282" s="73"/>
      <c r="AI282" s="3"/>
    </row>
    <row r="283" spans="2:35" ht="13.5" thickBot="1" x14ac:dyDescent="0.25">
      <c r="B283" s="3"/>
      <c r="C283" s="3"/>
      <c r="D283" s="3"/>
      <c r="E283" s="3"/>
      <c r="F283" s="3"/>
      <c r="G283" s="2"/>
      <c r="H283" s="60"/>
      <c r="I283" s="60"/>
      <c r="M283" s="60"/>
      <c r="N283" s="60"/>
      <c r="O283" s="60"/>
      <c r="P283" s="60"/>
      <c r="S283" s="60"/>
      <c r="T283" s="60"/>
      <c r="U283" s="60"/>
      <c r="V283" s="60"/>
      <c r="W283" s="64"/>
      <c r="X283" s="64"/>
      <c r="Z283" s="60"/>
      <c r="AA283" s="60"/>
      <c r="AB283" s="60"/>
      <c r="AC283" s="60"/>
      <c r="AH283" s="73"/>
      <c r="AI283" s="3"/>
    </row>
    <row r="284" spans="2:35" ht="13.5" thickBot="1" x14ac:dyDescent="0.25">
      <c r="B284" s="3"/>
      <c r="C284" s="3"/>
      <c r="D284" s="3"/>
      <c r="E284" s="3"/>
      <c r="F284" s="3"/>
      <c r="G284" s="2"/>
      <c r="H284" s="60"/>
      <c r="I284" s="60"/>
      <c r="M284" s="60"/>
      <c r="N284" s="60"/>
      <c r="O284" s="60"/>
      <c r="P284" s="60"/>
      <c r="S284" s="60"/>
      <c r="T284" s="60"/>
      <c r="U284" s="60"/>
      <c r="V284" s="60"/>
      <c r="W284" s="64"/>
      <c r="X284" s="64"/>
      <c r="Z284" s="60"/>
      <c r="AA284" s="60"/>
      <c r="AB284" s="60"/>
      <c r="AC284" s="60"/>
      <c r="AH284" s="73"/>
      <c r="AI284" s="3"/>
    </row>
    <row r="285" spans="2:35" ht="13.5" thickBot="1" x14ac:dyDescent="0.25">
      <c r="B285" s="3"/>
      <c r="C285" s="3"/>
      <c r="D285" s="3"/>
      <c r="E285" s="3"/>
      <c r="F285" s="3"/>
      <c r="G285" s="2"/>
      <c r="H285" s="60"/>
      <c r="I285" s="60"/>
      <c r="M285" s="60"/>
      <c r="N285" s="60"/>
      <c r="O285" s="60"/>
      <c r="P285" s="60"/>
      <c r="S285" s="60"/>
      <c r="T285" s="60"/>
      <c r="U285" s="60"/>
      <c r="V285" s="60"/>
      <c r="W285" s="64"/>
      <c r="X285" s="64"/>
      <c r="Z285" s="60"/>
      <c r="AA285" s="60"/>
      <c r="AB285" s="60"/>
      <c r="AC285" s="60"/>
      <c r="AH285" s="73"/>
      <c r="AI285" s="3"/>
    </row>
    <row r="286" spans="2:35" ht="13.5" thickBot="1" x14ac:dyDescent="0.25">
      <c r="B286" s="3"/>
      <c r="C286" s="3"/>
      <c r="D286" s="3"/>
      <c r="E286" s="3"/>
      <c r="F286" s="3"/>
      <c r="G286" s="2"/>
      <c r="H286" s="60"/>
      <c r="I286" s="60"/>
      <c r="M286" s="60"/>
      <c r="N286" s="60"/>
      <c r="O286" s="60"/>
      <c r="P286" s="60"/>
      <c r="S286" s="60"/>
      <c r="T286" s="60"/>
      <c r="U286" s="60"/>
      <c r="V286" s="60"/>
      <c r="W286" s="64"/>
      <c r="X286" s="64"/>
      <c r="Z286" s="60"/>
      <c r="AA286" s="60"/>
      <c r="AB286" s="60"/>
      <c r="AC286" s="60"/>
      <c r="AH286" s="73"/>
      <c r="AI286" s="3"/>
    </row>
    <row r="287" spans="2:35" ht="13.5" thickBot="1" x14ac:dyDescent="0.25">
      <c r="B287" s="3"/>
      <c r="C287" s="3"/>
      <c r="D287" s="3"/>
      <c r="E287" s="3"/>
      <c r="F287" s="3"/>
      <c r="G287" s="2"/>
      <c r="H287" s="60"/>
      <c r="I287" s="60"/>
      <c r="M287" s="60"/>
      <c r="N287" s="60"/>
      <c r="O287" s="60"/>
      <c r="P287" s="60"/>
      <c r="S287" s="60"/>
      <c r="T287" s="60"/>
      <c r="U287" s="60"/>
      <c r="V287" s="60"/>
      <c r="W287" s="64"/>
      <c r="X287" s="64"/>
      <c r="Z287" s="60"/>
      <c r="AA287" s="60"/>
      <c r="AB287" s="60"/>
      <c r="AC287" s="60"/>
      <c r="AH287" s="73"/>
      <c r="AI287" s="3"/>
    </row>
    <row r="288" spans="2:35" ht="13.5" thickBot="1" x14ac:dyDescent="0.25">
      <c r="B288" s="3"/>
      <c r="C288" s="3"/>
      <c r="D288" s="3"/>
      <c r="E288" s="3"/>
      <c r="F288" s="3"/>
      <c r="G288" s="2"/>
      <c r="H288" s="60"/>
      <c r="I288" s="60"/>
      <c r="M288" s="60"/>
      <c r="N288" s="60"/>
      <c r="O288" s="60"/>
      <c r="P288" s="60"/>
      <c r="S288" s="60"/>
      <c r="T288" s="60"/>
      <c r="U288" s="60"/>
      <c r="V288" s="60"/>
      <c r="W288" s="64"/>
      <c r="X288" s="64"/>
      <c r="Z288" s="60"/>
      <c r="AA288" s="60"/>
      <c r="AB288" s="60"/>
      <c r="AC288" s="60"/>
      <c r="AH288" s="73"/>
      <c r="AI288" s="3"/>
    </row>
    <row r="289" spans="2:35" ht="13.5" thickBot="1" x14ac:dyDescent="0.25">
      <c r="B289" s="3"/>
      <c r="C289" s="3"/>
      <c r="D289" s="3"/>
      <c r="E289" s="3"/>
      <c r="F289" s="3"/>
      <c r="G289" s="2"/>
      <c r="H289" s="60"/>
      <c r="I289" s="60"/>
      <c r="M289" s="60"/>
      <c r="N289" s="60"/>
      <c r="O289" s="60"/>
      <c r="P289" s="60"/>
      <c r="S289" s="60"/>
      <c r="T289" s="60"/>
      <c r="U289" s="60"/>
      <c r="V289" s="60"/>
      <c r="W289" s="64"/>
      <c r="X289" s="64"/>
      <c r="Z289" s="60"/>
      <c r="AA289" s="60"/>
      <c r="AB289" s="60"/>
      <c r="AC289" s="60"/>
      <c r="AH289" s="73"/>
      <c r="AI289" s="3"/>
    </row>
    <row r="290" spans="2:35" ht="13.5" thickBot="1" x14ac:dyDescent="0.25">
      <c r="B290" s="3"/>
      <c r="C290" s="3"/>
      <c r="D290" s="3"/>
      <c r="E290" s="3"/>
      <c r="F290" s="3"/>
      <c r="G290" s="2"/>
      <c r="H290" s="60"/>
      <c r="I290" s="60"/>
      <c r="M290" s="60"/>
      <c r="N290" s="60"/>
      <c r="O290" s="60"/>
      <c r="P290" s="60"/>
      <c r="S290" s="60"/>
      <c r="T290" s="60"/>
      <c r="U290" s="60"/>
      <c r="V290" s="60"/>
      <c r="W290" s="64"/>
      <c r="X290" s="64"/>
      <c r="Z290" s="60"/>
      <c r="AA290" s="60"/>
      <c r="AB290" s="60"/>
      <c r="AC290" s="60"/>
      <c r="AH290" s="73"/>
      <c r="AI290" s="3"/>
    </row>
    <row r="291" spans="2:35" ht="13.5" thickBot="1" x14ac:dyDescent="0.25">
      <c r="B291" s="3"/>
      <c r="C291" s="3"/>
      <c r="D291" s="3"/>
      <c r="E291" s="3"/>
      <c r="F291" s="3"/>
      <c r="G291" s="2"/>
      <c r="H291" s="60"/>
      <c r="I291" s="60"/>
      <c r="M291" s="60"/>
      <c r="N291" s="60"/>
      <c r="O291" s="60"/>
      <c r="P291" s="60"/>
      <c r="S291" s="60"/>
      <c r="T291" s="60"/>
      <c r="U291" s="60"/>
      <c r="V291" s="60"/>
      <c r="W291" s="64"/>
      <c r="X291" s="64"/>
      <c r="Z291" s="60"/>
      <c r="AA291" s="60"/>
      <c r="AB291" s="60"/>
      <c r="AC291" s="60"/>
      <c r="AH291" s="73"/>
      <c r="AI291" s="3"/>
    </row>
    <row r="292" spans="2:35" ht="13.5" thickBot="1" x14ac:dyDescent="0.25">
      <c r="B292" s="3"/>
      <c r="C292" s="3"/>
      <c r="D292" s="3"/>
      <c r="E292" s="3"/>
      <c r="F292" s="3"/>
      <c r="G292" s="2"/>
      <c r="H292" s="60"/>
      <c r="I292" s="60"/>
      <c r="M292" s="60"/>
      <c r="N292" s="60"/>
      <c r="O292" s="60"/>
      <c r="P292" s="60"/>
      <c r="S292" s="60"/>
      <c r="T292" s="60"/>
      <c r="U292" s="60"/>
      <c r="V292" s="60"/>
      <c r="W292" s="64"/>
      <c r="X292" s="64"/>
      <c r="Z292" s="60"/>
      <c r="AA292" s="60"/>
      <c r="AB292" s="60"/>
      <c r="AC292" s="60"/>
      <c r="AH292" s="73"/>
      <c r="AI292" s="3"/>
    </row>
    <row r="293" spans="2:35" ht="13.5" thickBot="1" x14ac:dyDescent="0.25">
      <c r="B293" s="3"/>
      <c r="C293" s="3"/>
      <c r="D293" s="3"/>
      <c r="E293" s="3"/>
      <c r="F293" s="3"/>
      <c r="G293" s="2"/>
      <c r="H293" s="60"/>
      <c r="I293" s="60"/>
      <c r="M293" s="60"/>
      <c r="N293" s="60"/>
      <c r="O293" s="60"/>
      <c r="P293" s="60"/>
      <c r="S293" s="60"/>
      <c r="T293" s="60"/>
      <c r="U293" s="60"/>
      <c r="V293" s="60"/>
      <c r="W293" s="64"/>
      <c r="X293" s="64"/>
      <c r="Z293" s="60"/>
      <c r="AA293" s="60"/>
      <c r="AB293" s="60"/>
      <c r="AC293" s="60"/>
      <c r="AH293" s="73"/>
      <c r="AI293" s="3"/>
    </row>
    <row r="294" spans="2:35" ht="13.5" thickBot="1" x14ac:dyDescent="0.25">
      <c r="B294" s="3"/>
      <c r="C294" s="3"/>
      <c r="D294" s="3"/>
      <c r="E294" s="3"/>
      <c r="F294" s="3"/>
      <c r="G294" s="2"/>
      <c r="H294" s="60"/>
      <c r="I294" s="60"/>
      <c r="M294" s="60"/>
      <c r="N294" s="60"/>
      <c r="O294" s="60"/>
      <c r="P294" s="60"/>
      <c r="S294" s="60"/>
      <c r="T294" s="60"/>
      <c r="U294" s="60"/>
      <c r="V294" s="60"/>
      <c r="W294" s="64"/>
      <c r="X294" s="64"/>
      <c r="Z294" s="60"/>
      <c r="AA294" s="60"/>
      <c r="AB294" s="60"/>
      <c r="AC294" s="60"/>
      <c r="AH294" s="73"/>
      <c r="AI294" s="3"/>
    </row>
    <row r="295" spans="2:35" ht="13.5" thickBot="1" x14ac:dyDescent="0.25">
      <c r="B295" s="3"/>
      <c r="C295" s="3"/>
      <c r="D295" s="3"/>
      <c r="E295" s="3"/>
      <c r="F295" s="3"/>
      <c r="G295" s="2"/>
      <c r="H295" s="60"/>
      <c r="I295" s="60"/>
      <c r="M295" s="60"/>
      <c r="N295" s="60"/>
      <c r="O295" s="60"/>
      <c r="P295" s="60"/>
      <c r="S295" s="60"/>
      <c r="T295" s="60"/>
      <c r="U295" s="60"/>
      <c r="V295" s="60"/>
      <c r="W295" s="64"/>
      <c r="X295" s="64"/>
      <c r="Z295" s="60"/>
      <c r="AA295" s="60"/>
      <c r="AB295" s="60"/>
      <c r="AC295" s="60"/>
      <c r="AH295" s="73"/>
      <c r="AI295" s="3"/>
    </row>
    <row r="296" spans="2:35" ht="13.5" thickBot="1" x14ac:dyDescent="0.25">
      <c r="B296" s="3"/>
      <c r="C296" s="3"/>
      <c r="D296" s="3"/>
      <c r="E296" s="3"/>
      <c r="F296" s="3"/>
      <c r="G296" s="2"/>
      <c r="H296" s="60"/>
      <c r="I296" s="60"/>
      <c r="M296" s="60"/>
      <c r="N296" s="60"/>
      <c r="O296" s="60"/>
      <c r="P296" s="60"/>
      <c r="S296" s="60"/>
      <c r="T296" s="60"/>
      <c r="U296" s="60"/>
      <c r="V296" s="60"/>
      <c r="W296" s="64"/>
      <c r="X296" s="64"/>
      <c r="Z296" s="60"/>
      <c r="AA296" s="60"/>
      <c r="AB296" s="60"/>
      <c r="AC296" s="60"/>
      <c r="AH296" s="73"/>
      <c r="AI296" s="3"/>
    </row>
    <row r="297" spans="2:35" ht="13.5" thickBot="1" x14ac:dyDescent="0.25">
      <c r="B297" s="3"/>
      <c r="C297" s="3"/>
      <c r="D297" s="3"/>
      <c r="E297" s="3"/>
      <c r="F297" s="3"/>
      <c r="G297" s="2"/>
      <c r="H297" s="60"/>
      <c r="I297" s="60"/>
      <c r="M297" s="60"/>
      <c r="N297" s="60"/>
      <c r="O297" s="60"/>
      <c r="P297" s="60"/>
      <c r="S297" s="60"/>
      <c r="T297" s="60"/>
      <c r="U297" s="60"/>
      <c r="V297" s="60"/>
      <c r="W297" s="64"/>
      <c r="X297" s="64"/>
      <c r="Z297" s="60"/>
      <c r="AA297" s="60"/>
      <c r="AB297" s="60"/>
      <c r="AC297" s="60"/>
      <c r="AH297" s="73"/>
      <c r="AI297" s="3"/>
    </row>
    <row r="298" spans="2:35" ht="13.5" thickBot="1" x14ac:dyDescent="0.25">
      <c r="B298" s="3"/>
      <c r="C298" s="3"/>
      <c r="D298" s="3"/>
      <c r="E298" s="3"/>
      <c r="F298" s="3"/>
      <c r="G298" s="2"/>
      <c r="H298" s="60"/>
      <c r="I298" s="60"/>
      <c r="M298" s="60"/>
      <c r="N298" s="60"/>
      <c r="O298" s="60"/>
      <c r="P298" s="60"/>
      <c r="S298" s="60"/>
      <c r="T298" s="60"/>
      <c r="U298" s="60"/>
      <c r="V298" s="60"/>
      <c r="W298" s="64"/>
      <c r="X298" s="64"/>
      <c r="Z298" s="60"/>
      <c r="AA298" s="60"/>
      <c r="AB298" s="60"/>
      <c r="AC298" s="60"/>
      <c r="AH298" s="73"/>
      <c r="AI298" s="3"/>
    </row>
    <row r="299" spans="2:35" ht="13.5" thickBot="1" x14ac:dyDescent="0.25">
      <c r="B299" s="3"/>
      <c r="C299" s="3"/>
      <c r="D299" s="3"/>
      <c r="E299" s="3"/>
      <c r="F299" s="3"/>
      <c r="G299" s="2"/>
      <c r="H299" s="60"/>
      <c r="I299" s="60"/>
      <c r="M299" s="60"/>
      <c r="N299" s="60"/>
      <c r="O299" s="60"/>
      <c r="P299" s="60"/>
      <c r="S299" s="60"/>
      <c r="T299" s="60"/>
      <c r="U299" s="60"/>
      <c r="V299" s="60"/>
      <c r="W299" s="64"/>
      <c r="X299" s="64"/>
      <c r="Z299" s="60"/>
      <c r="AA299" s="60"/>
      <c r="AB299" s="60"/>
      <c r="AC299" s="60"/>
      <c r="AH299" s="73"/>
      <c r="AI299" s="3"/>
    </row>
    <row r="300" spans="2:35" ht="13.5" thickBot="1" x14ac:dyDescent="0.25">
      <c r="B300" s="3"/>
      <c r="C300" s="3"/>
      <c r="D300" s="3"/>
      <c r="E300" s="3"/>
      <c r="F300" s="3"/>
      <c r="G300" s="2"/>
      <c r="H300" s="60"/>
      <c r="I300" s="60"/>
      <c r="M300" s="60"/>
      <c r="N300" s="60"/>
      <c r="O300" s="60"/>
      <c r="P300" s="60"/>
      <c r="S300" s="60"/>
      <c r="T300" s="60"/>
      <c r="U300" s="60"/>
      <c r="V300" s="60"/>
      <c r="W300" s="64"/>
      <c r="X300" s="64"/>
      <c r="Z300" s="60"/>
      <c r="AA300" s="60"/>
      <c r="AB300" s="60"/>
      <c r="AC300" s="60"/>
      <c r="AH300" s="73"/>
      <c r="AI300" s="3"/>
    </row>
    <row r="301" spans="2:35" ht="13.5" thickBot="1" x14ac:dyDescent="0.25">
      <c r="B301" s="3"/>
      <c r="C301" s="3"/>
      <c r="D301" s="3"/>
      <c r="E301" s="3"/>
      <c r="F301" s="3"/>
      <c r="G301" s="2"/>
      <c r="H301" s="60"/>
      <c r="I301" s="60"/>
      <c r="M301" s="60"/>
      <c r="N301" s="60"/>
      <c r="O301" s="60"/>
      <c r="P301" s="60"/>
      <c r="S301" s="60"/>
      <c r="T301" s="60"/>
      <c r="U301" s="60"/>
      <c r="V301" s="60"/>
      <c r="W301" s="64"/>
      <c r="X301" s="64"/>
      <c r="Z301" s="60"/>
      <c r="AA301" s="60"/>
      <c r="AB301" s="60"/>
      <c r="AC301" s="60"/>
      <c r="AH301" s="73"/>
      <c r="AI301" s="3"/>
    </row>
    <row r="302" spans="2:35" ht="13.5" thickBot="1" x14ac:dyDescent="0.25">
      <c r="B302" s="3"/>
      <c r="C302" s="3"/>
      <c r="D302" s="3"/>
      <c r="E302" s="3"/>
      <c r="F302" s="3"/>
      <c r="G302" s="2"/>
      <c r="H302" s="60"/>
      <c r="I302" s="60"/>
      <c r="M302" s="60"/>
      <c r="N302" s="60"/>
      <c r="O302" s="60"/>
      <c r="P302" s="60"/>
      <c r="S302" s="60"/>
      <c r="T302" s="60"/>
      <c r="U302" s="60"/>
      <c r="V302" s="60"/>
      <c r="W302" s="64"/>
      <c r="X302" s="64"/>
      <c r="Z302" s="60"/>
      <c r="AA302" s="60"/>
      <c r="AB302" s="60"/>
      <c r="AC302" s="60"/>
      <c r="AH302" s="73"/>
      <c r="AI302" s="3"/>
    </row>
    <row r="303" spans="2:35" ht="13.5" thickBot="1" x14ac:dyDescent="0.25">
      <c r="B303" s="3"/>
      <c r="C303" s="3"/>
      <c r="D303" s="3"/>
      <c r="E303" s="3"/>
      <c r="F303" s="3"/>
      <c r="G303" s="2"/>
      <c r="H303" s="60"/>
      <c r="I303" s="60"/>
      <c r="M303" s="60"/>
      <c r="N303" s="60"/>
      <c r="O303" s="60"/>
      <c r="P303" s="60"/>
      <c r="S303" s="60"/>
      <c r="T303" s="60"/>
      <c r="U303" s="60"/>
      <c r="V303" s="60"/>
      <c r="W303" s="64"/>
      <c r="X303" s="64"/>
      <c r="Z303" s="60"/>
      <c r="AA303" s="60"/>
      <c r="AB303" s="60"/>
      <c r="AC303" s="60"/>
      <c r="AH303" s="73"/>
      <c r="AI303" s="3"/>
    </row>
    <row r="304" spans="2:35" ht="13.5" thickBot="1" x14ac:dyDescent="0.25">
      <c r="B304" s="3"/>
      <c r="C304" s="3"/>
      <c r="D304" s="3"/>
      <c r="E304" s="3"/>
      <c r="F304" s="3"/>
      <c r="G304" s="2"/>
      <c r="H304" s="60"/>
      <c r="I304" s="60"/>
      <c r="M304" s="60"/>
      <c r="N304" s="60"/>
      <c r="O304" s="60"/>
      <c r="P304" s="60"/>
      <c r="S304" s="60"/>
      <c r="T304" s="60"/>
      <c r="U304" s="60"/>
      <c r="V304" s="60"/>
      <c r="W304" s="64"/>
      <c r="X304" s="64"/>
      <c r="Z304" s="60"/>
      <c r="AA304" s="60"/>
      <c r="AB304" s="60"/>
      <c r="AC304" s="60"/>
      <c r="AH304" s="73"/>
      <c r="AI304" s="3"/>
    </row>
    <row r="305" spans="2:35" ht="13.5" thickBot="1" x14ac:dyDescent="0.25">
      <c r="B305" s="3"/>
      <c r="C305" s="3"/>
      <c r="D305" s="3"/>
      <c r="E305" s="3"/>
      <c r="F305" s="3"/>
      <c r="G305" s="2"/>
      <c r="H305" s="60"/>
      <c r="I305" s="60"/>
      <c r="M305" s="60"/>
      <c r="N305" s="60"/>
      <c r="O305" s="60"/>
      <c r="P305" s="60"/>
      <c r="S305" s="60"/>
      <c r="T305" s="60"/>
      <c r="U305" s="60"/>
      <c r="V305" s="60"/>
      <c r="W305" s="64"/>
      <c r="X305" s="64"/>
      <c r="Z305" s="60"/>
      <c r="AA305" s="60"/>
      <c r="AB305" s="60"/>
      <c r="AC305" s="60"/>
      <c r="AH305" s="73"/>
      <c r="AI305" s="3"/>
    </row>
    <row r="306" spans="2:35" ht="13.5" thickBot="1" x14ac:dyDescent="0.25">
      <c r="B306" s="3"/>
      <c r="C306" s="3"/>
      <c r="D306" s="3"/>
      <c r="E306" s="3"/>
      <c r="F306" s="3"/>
      <c r="G306" s="2"/>
      <c r="H306" s="60"/>
      <c r="I306" s="60"/>
      <c r="M306" s="60"/>
      <c r="N306" s="60"/>
      <c r="O306" s="60"/>
      <c r="P306" s="60"/>
      <c r="S306" s="60"/>
      <c r="T306" s="60"/>
      <c r="U306" s="60"/>
      <c r="V306" s="60"/>
      <c r="W306" s="64"/>
      <c r="X306" s="64"/>
      <c r="Z306" s="60"/>
      <c r="AA306" s="60"/>
      <c r="AB306" s="60"/>
      <c r="AC306" s="60"/>
      <c r="AH306" s="73"/>
      <c r="AI306" s="3"/>
    </row>
    <row r="307" spans="2:35" ht="13.5" thickBot="1" x14ac:dyDescent="0.25">
      <c r="B307" s="3"/>
      <c r="C307" s="3"/>
      <c r="D307" s="3"/>
      <c r="E307" s="3"/>
      <c r="F307" s="3"/>
      <c r="G307" s="2"/>
      <c r="H307" s="60"/>
      <c r="I307" s="60"/>
      <c r="M307" s="60"/>
      <c r="N307" s="60"/>
      <c r="O307" s="60"/>
      <c r="P307" s="60"/>
      <c r="S307" s="60"/>
      <c r="T307" s="60"/>
      <c r="U307" s="60"/>
      <c r="V307" s="60"/>
      <c r="W307" s="64"/>
      <c r="X307" s="64"/>
      <c r="Z307" s="60"/>
      <c r="AA307" s="60"/>
      <c r="AB307" s="60"/>
      <c r="AC307" s="60"/>
      <c r="AH307" s="73"/>
      <c r="AI307" s="3"/>
    </row>
    <row r="308" spans="2:35" ht="13.5" thickBot="1" x14ac:dyDescent="0.25">
      <c r="B308" s="3"/>
      <c r="C308" s="3"/>
      <c r="D308" s="3"/>
      <c r="E308" s="3"/>
      <c r="F308" s="3"/>
      <c r="G308" s="2"/>
      <c r="H308" s="60"/>
      <c r="I308" s="60"/>
      <c r="M308" s="60"/>
      <c r="N308" s="60"/>
      <c r="O308" s="60"/>
      <c r="P308" s="60"/>
      <c r="S308" s="60"/>
      <c r="T308" s="60"/>
      <c r="U308" s="60"/>
      <c r="V308" s="60"/>
      <c r="W308" s="64"/>
      <c r="X308" s="64"/>
      <c r="Z308" s="60"/>
      <c r="AA308" s="60"/>
      <c r="AB308" s="60"/>
      <c r="AC308" s="60"/>
      <c r="AH308" s="73"/>
      <c r="AI308" s="3"/>
    </row>
    <row r="309" spans="2:35" ht="13.5" thickBot="1" x14ac:dyDescent="0.25">
      <c r="B309" s="3"/>
      <c r="C309" s="3"/>
      <c r="D309" s="3"/>
      <c r="E309" s="3"/>
      <c r="F309" s="3"/>
      <c r="G309" s="2"/>
      <c r="H309" s="60"/>
      <c r="I309" s="60"/>
      <c r="M309" s="60"/>
      <c r="N309" s="60"/>
      <c r="O309" s="60"/>
      <c r="P309" s="60"/>
      <c r="S309" s="60"/>
      <c r="T309" s="60"/>
      <c r="U309" s="60"/>
      <c r="V309" s="60"/>
      <c r="W309" s="64"/>
      <c r="X309" s="64"/>
      <c r="Z309" s="60"/>
      <c r="AA309" s="60"/>
      <c r="AB309" s="60"/>
      <c r="AC309" s="60"/>
      <c r="AH309" s="73"/>
      <c r="AI309" s="3"/>
    </row>
    <row r="310" spans="2:35" ht="13.5" thickBot="1" x14ac:dyDescent="0.25">
      <c r="B310" s="3"/>
      <c r="C310" s="3"/>
      <c r="D310" s="3"/>
      <c r="E310" s="3"/>
      <c r="F310" s="3"/>
      <c r="G310" s="2"/>
      <c r="H310" s="60"/>
      <c r="I310" s="60"/>
      <c r="M310" s="60"/>
      <c r="N310" s="60"/>
      <c r="O310" s="60"/>
      <c r="P310" s="60"/>
      <c r="S310" s="60"/>
      <c r="T310" s="60"/>
      <c r="U310" s="60"/>
      <c r="V310" s="60"/>
      <c r="W310" s="64"/>
      <c r="X310" s="64"/>
      <c r="Z310" s="60"/>
      <c r="AA310" s="60"/>
      <c r="AB310" s="60"/>
      <c r="AC310" s="60"/>
      <c r="AH310" s="73"/>
      <c r="AI310" s="3"/>
    </row>
    <row r="311" spans="2:35" ht="13.5" thickBot="1" x14ac:dyDescent="0.25">
      <c r="B311" s="3"/>
      <c r="C311" s="3"/>
      <c r="D311" s="3"/>
      <c r="E311" s="3"/>
      <c r="F311" s="3"/>
      <c r="G311" s="2"/>
      <c r="H311" s="60"/>
      <c r="I311" s="60"/>
      <c r="M311" s="60"/>
      <c r="N311" s="60"/>
      <c r="O311" s="60"/>
      <c r="P311" s="60"/>
      <c r="S311" s="60"/>
      <c r="T311" s="60"/>
      <c r="U311" s="60"/>
      <c r="V311" s="60"/>
      <c r="W311" s="64"/>
      <c r="X311" s="64"/>
      <c r="Z311" s="60"/>
      <c r="AA311" s="60"/>
      <c r="AB311" s="60"/>
      <c r="AC311" s="60"/>
      <c r="AH311" s="73"/>
      <c r="AI311" s="3"/>
    </row>
    <row r="312" spans="2:35" ht="13.5" thickBot="1" x14ac:dyDescent="0.25">
      <c r="B312" s="3"/>
      <c r="C312" s="3"/>
      <c r="D312" s="3"/>
      <c r="E312" s="3"/>
      <c r="F312" s="3"/>
      <c r="G312" s="2"/>
      <c r="H312" s="60"/>
      <c r="I312" s="60"/>
      <c r="M312" s="60"/>
      <c r="N312" s="60"/>
      <c r="O312" s="60"/>
      <c r="P312" s="60"/>
      <c r="S312" s="60"/>
      <c r="T312" s="60"/>
      <c r="U312" s="60"/>
      <c r="V312" s="60"/>
      <c r="W312" s="64"/>
      <c r="X312" s="64"/>
      <c r="Z312" s="60"/>
      <c r="AA312" s="60"/>
      <c r="AB312" s="60"/>
      <c r="AC312" s="60"/>
      <c r="AH312" s="73"/>
      <c r="AI312" s="3"/>
    </row>
    <row r="313" spans="2:35" ht="13.5" thickBot="1" x14ac:dyDescent="0.25">
      <c r="B313" s="3"/>
      <c r="C313" s="3"/>
      <c r="D313" s="3"/>
      <c r="E313" s="3"/>
      <c r="F313" s="3"/>
      <c r="G313" s="2"/>
      <c r="H313" s="60"/>
      <c r="I313" s="60"/>
      <c r="M313" s="60"/>
      <c r="N313" s="60"/>
      <c r="O313" s="60"/>
      <c r="P313" s="60"/>
      <c r="S313" s="60"/>
      <c r="T313" s="60"/>
      <c r="U313" s="60"/>
      <c r="V313" s="60"/>
      <c r="W313" s="64"/>
      <c r="X313" s="64"/>
      <c r="Z313" s="60"/>
      <c r="AA313" s="60"/>
      <c r="AB313" s="60"/>
      <c r="AC313" s="60"/>
      <c r="AH313" s="73"/>
      <c r="AI313" s="3"/>
    </row>
    <row r="314" spans="2:35" ht="13.5" thickBot="1" x14ac:dyDescent="0.25">
      <c r="B314" s="3"/>
      <c r="C314" s="3"/>
      <c r="D314" s="3"/>
      <c r="E314" s="3"/>
      <c r="F314" s="3"/>
      <c r="G314" s="2"/>
      <c r="H314" s="60"/>
      <c r="I314" s="60"/>
      <c r="M314" s="60"/>
      <c r="N314" s="60"/>
      <c r="O314" s="60"/>
      <c r="P314" s="60"/>
      <c r="S314" s="60"/>
      <c r="T314" s="60"/>
      <c r="U314" s="60"/>
      <c r="V314" s="60"/>
      <c r="W314" s="64"/>
      <c r="X314" s="64"/>
      <c r="Z314" s="60"/>
      <c r="AA314" s="60"/>
      <c r="AB314" s="60"/>
      <c r="AC314" s="60"/>
      <c r="AH314" s="73"/>
      <c r="AI314" s="3"/>
    </row>
    <row r="315" spans="2:35" ht="13.5" thickBot="1" x14ac:dyDescent="0.25">
      <c r="B315" s="3"/>
      <c r="C315" s="3"/>
      <c r="D315" s="3"/>
      <c r="E315" s="3"/>
      <c r="F315" s="3"/>
      <c r="G315" s="2"/>
      <c r="H315" s="60"/>
      <c r="I315" s="60"/>
      <c r="M315" s="60"/>
      <c r="N315" s="60"/>
      <c r="O315" s="60"/>
      <c r="P315" s="60"/>
      <c r="S315" s="60"/>
      <c r="T315" s="60"/>
      <c r="U315" s="60"/>
      <c r="V315" s="60"/>
      <c r="W315" s="64"/>
      <c r="X315" s="64"/>
      <c r="Z315" s="60"/>
      <c r="AA315" s="60"/>
      <c r="AB315" s="60"/>
      <c r="AC315" s="60"/>
      <c r="AH315" s="73"/>
      <c r="AI315" s="3"/>
    </row>
    <row r="316" spans="2:35" ht="13.5" thickBot="1" x14ac:dyDescent="0.25">
      <c r="B316" s="3"/>
      <c r="C316" s="3"/>
      <c r="D316" s="3"/>
      <c r="E316" s="3"/>
      <c r="F316" s="3"/>
      <c r="G316" s="2"/>
      <c r="H316" s="60"/>
      <c r="I316" s="60"/>
      <c r="M316" s="60"/>
      <c r="N316" s="60"/>
      <c r="O316" s="60"/>
      <c r="P316" s="60"/>
      <c r="S316" s="60"/>
      <c r="T316" s="60"/>
      <c r="U316" s="60"/>
      <c r="V316" s="60"/>
      <c r="W316" s="64"/>
      <c r="X316" s="64"/>
      <c r="Z316" s="60"/>
      <c r="AA316" s="60"/>
      <c r="AB316" s="60"/>
      <c r="AC316" s="60"/>
      <c r="AH316" s="73"/>
      <c r="AI316" s="3"/>
    </row>
    <row r="317" spans="2:35" ht="13.5" thickBot="1" x14ac:dyDescent="0.25">
      <c r="B317" s="3"/>
      <c r="C317" s="3"/>
      <c r="D317" s="3"/>
      <c r="E317" s="3"/>
      <c r="F317" s="3"/>
      <c r="G317" s="2"/>
      <c r="H317" s="60"/>
      <c r="I317" s="60"/>
      <c r="M317" s="60"/>
      <c r="N317" s="60"/>
      <c r="O317" s="60"/>
      <c r="P317" s="60"/>
      <c r="S317" s="60"/>
      <c r="T317" s="60"/>
      <c r="U317" s="60"/>
      <c r="V317" s="60"/>
      <c r="W317" s="64"/>
      <c r="X317" s="64"/>
      <c r="Z317" s="60"/>
      <c r="AA317" s="60"/>
      <c r="AB317" s="60"/>
      <c r="AC317" s="60"/>
      <c r="AH317" s="73"/>
      <c r="AI317" s="3"/>
    </row>
    <row r="318" spans="2:35" ht="13.5" thickBot="1" x14ac:dyDescent="0.25">
      <c r="B318" s="3"/>
      <c r="C318" s="3"/>
      <c r="D318" s="3"/>
      <c r="E318" s="3"/>
      <c r="F318" s="3"/>
      <c r="G318" s="2"/>
      <c r="H318" s="60"/>
      <c r="I318" s="60"/>
      <c r="M318" s="60"/>
      <c r="N318" s="60"/>
      <c r="O318" s="60"/>
      <c r="P318" s="60"/>
      <c r="S318" s="60"/>
      <c r="T318" s="60"/>
      <c r="U318" s="60"/>
      <c r="V318" s="60"/>
      <c r="W318" s="64"/>
      <c r="X318" s="64"/>
      <c r="Z318" s="60"/>
      <c r="AA318" s="60"/>
      <c r="AB318" s="60"/>
      <c r="AC318" s="60"/>
      <c r="AH318" s="73"/>
      <c r="AI318" s="3"/>
    </row>
    <row r="319" spans="2:35" ht="13.5" thickBot="1" x14ac:dyDescent="0.25">
      <c r="B319" s="3"/>
      <c r="C319" s="3"/>
      <c r="D319" s="3"/>
      <c r="E319" s="3"/>
      <c r="F319" s="3"/>
      <c r="G319" s="2"/>
      <c r="H319" s="60"/>
      <c r="I319" s="60"/>
      <c r="M319" s="60"/>
      <c r="N319" s="60"/>
      <c r="O319" s="60"/>
      <c r="P319" s="60"/>
      <c r="S319" s="60"/>
      <c r="T319" s="60"/>
      <c r="U319" s="60"/>
      <c r="V319" s="60"/>
      <c r="W319" s="64"/>
      <c r="X319" s="64"/>
      <c r="Z319" s="60"/>
      <c r="AA319" s="60"/>
      <c r="AB319" s="60"/>
      <c r="AC319" s="60"/>
      <c r="AH319" s="73"/>
      <c r="AI319" s="3"/>
    </row>
    <row r="320" spans="2:35" ht="13.5" thickBot="1" x14ac:dyDescent="0.25">
      <c r="B320" s="3"/>
      <c r="C320" s="3"/>
      <c r="D320" s="3"/>
      <c r="E320" s="3"/>
      <c r="F320" s="3"/>
      <c r="G320" s="2"/>
      <c r="H320" s="60"/>
      <c r="I320" s="60"/>
      <c r="M320" s="60"/>
      <c r="N320" s="60"/>
      <c r="O320" s="60"/>
      <c r="P320" s="60"/>
      <c r="S320" s="60"/>
      <c r="T320" s="60"/>
      <c r="U320" s="60"/>
      <c r="V320" s="60"/>
      <c r="W320" s="64"/>
      <c r="X320" s="64"/>
      <c r="Z320" s="60"/>
      <c r="AA320" s="60"/>
      <c r="AB320" s="60"/>
      <c r="AC320" s="60"/>
      <c r="AH320" s="73"/>
      <c r="AI320" s="3"/>
    </row>
    <row r="321" spans="2:35" ht="13.5" thickBot="1" x14ac:dyDescent="0.25">
      <c r="B321" s="3"/>
      <c r="C321" s="3"/>
      <c r="D321" s="3"/>
      <c r="E321" s="3"/>
      <c r="F321" s="3"/>
      <c r="G321" s="2"/>
      <c r="H321" s="60"/>
      <c r="I321" s="60"/>
      <c r="M321" s="60"/>
      <c r="N321" s="60"/>
      <c r="O321" s="60"/>
      <c r="P321" s="60"/>
      <c r="S321" s="60"/>
      <c r="T321" s="60"/>
      <c r="U321" s="60"/>
      <c r="V321" s="60"/>
      <c r="W321" s="64"/>
      <c r="X321" s="64"/>
      <c r="Z321" s="60"/>
      <c r="AA321" s="60"/>
      <c r="AB321" s="60"/>
      <c r="AC321" s="60"/>
      <c r="AH321" s="73"/>
      <c r="AI321" s="3"/>
    </row>
    <row r="322" spans="2:35" ht="13.5" thickBot="1" x14ac:dyDescent="0.25">
      <c r="B322" s="3"/>
      <c r="C322" s="3"/>
      <c r="D322" s="3"/>
      <c r="E322" s="3"/>
      <c r="F322" s="3"/>
      <c r="G322" s="2"/>
      <c r="H322" s="60"/>
      <c r="I322" s="60"/>
      <c r="M322" s="60"/>
      <c r="N322" s="60"/>
      <c r="O322" s="60"/>
      <c r="P322" s="60"/>
      <c r="S322" s="60"/>
      <c r="T322" s="60"/>
      <c r="U322" s="60"/>
      <c r="V322" s="60"/>
      <c r="W322" s="64"/>
      <c r="X322" s="64"/>
      <c r="Z322" s="60"/>
      <c r="AA322" s="60"/>
      <c r="AB322" s="60"/>
      <c r="AC322" s="60"/>
      <c r="AH322" s="73"/>
      <c r="AI322" s="3"/>
    </row>
    <row r="323" spans="2:35" ht="13.5" thickBot="1" x14ac:dyDescent="0.25">
      <c r="B323" s="3"/>
      <c r="C323" s="3"/>
      <c r="D323" s="3"/>
      <c r="E323" s="3"/>
      <c r="F323" s="3"/>
      <c r="G323" s="2"/>
      <c r="H323" s="60"/>
      <c r="I323" s="60"/>
      <c r="M323" s="60"/>
      <c r="N323" s="60"/>
      <c r="O323" s="60"/>
      <c r="P323" s="60"/>
      <c r="S323" s="60"/>
      <c r="T323" s="60"/>
      <c r="U323" s="60"/>
      <c r="V323" s="60"/>
      <c r="W323" s="64"/>
      <c r="X323" s="64"/>
      <c r="Z323" s="60"/>
      <c r="AA323" s="60"/>
      <c r="AB323" s="60"/>
      <c r="AC323" s="60"/>
      <c r="AH323" s="73"/>
      <c r="AI323" s="3"/>
    </row>
    <row r="324" spans="2:35" ht="13.5" thickBot="1" x14ac:dyDescent="0.25">
      <c r="B324" s="3"/>
      <c r="C324" s="3"/>
      <c r="D324" s="3"/>
      <c r="E324" s="3"/>
      <c r="F324" s="3"/>
      <c r="G324" s="2"/>
      <c r="H324" s="60"/>
      <c r="I324" s="60"/>
      <c r="M324" s="60"/>
      <c r="N324" s="60"/>
      <c r="O324" s="60"/>
      <c r="P324" s="60"/>
      <c r="S324" s="60"/>
      <c r="T324" s="60"/>
      <c r="U324" s="60"/>
      <c r="V324" s="60"/>
      <c r="W324" s="64"/>
      <c r="X324" s="64"/>
      <c r="Z324" s="60"/>
      <c r="AA324" s="60"/>
      <c r="AB324" s="60"/>
      <c r="AC324" s="60"/>
      <c r="AH324" s="73"/>
      <c r="AI324" s="3"/>
    </row>
    <row r="325" spans="2:35" ht="13.5" thickBot="1" x14ac:dyDescent="0.25">
      <c r="B325" s="3"/>
      <c r="C325" s="3"/>
      <c r="D325" s="3"/>
      <c r="E325" s="3"/>
      <c r="F325" s="3"/>
      <c r="G325" s="2"/>
      <c r="H325" s="60"/>
      <c r="I325" s="60"/>
      <c r="M325" s="60"/>
      <c r="N325" s="60"/>
      <c r="O325" s="60"/>
      <c r="P325" s="60"/>
      <c r="S325" s="60"/>
      <c r="T325" s="60"/>
      <c r="U325" s="60"/>
      <c r="V325" s="60"/>
      <c r="W325" s="64"/>
      <c r="X325" s="64"/>
      <c r="Z325" s="60"/>
      <c r="AA325" s="60"/>
      <c r="AB325" s="60"/>
      <c r="AC325" s="60"/>
      <c r="AH325" s="73"/>
      <c r="AI325" s="3"/>
    </row>
    <row r="326" spans="2:35" ht="13.5" thickBot="1" x14ac:dyDescent="0.25">
      <c r="B326" s="3"/>
      <c r="C326" s="3"/>
      <c r="D326" s="3"/>
      <c r="E326" s="3"/>
      <c r="F326" s="3"/>
      <c r="G326" s="2"/>
      <c r="H326" s="60"/>
      <c r="I326" s="60"/>
      <c r="M326" s="60"/>
      <c r="N326" s="60"/>
      <c r="O326" s="60"/>
      <c r="P326" s="60"/>
      <c r="S326" s="60"/>
      <c r="T326" s="60"/>
      <c r="U326" s="60"/>
      <c r="V326" s="60"/>
      <c r="W326" s="64"/>
      <c r="X326" s="64"/>
      <c r="Z326" s="60"/>
      <c r="AA326" s="60"/>
      <c r="AB326" s="60"/>
      <c r="AC326" s="60"/>
      <c r="AH326" s="73"/>
      <c r="AI326" s="3"/>
    </row>
    <row r="327" spans="2:35" ht="13.5" thickBot="1" x14ac:dyDescent="0.25">
      <c r="B327" s="3"/>
      <c r="C327" s="3"/>
      <c r="D327" s="3"/>
      <c r="E327" s="3"/>
      <c r="F327" s="3"/>
      <c r="G327" s="2"/>
      <c r="H327" s="60"/>
      <c r="I327" s="60"/>
      <c r="M327" s="60"/>
      <c r="N327" s="60"/>
      <c r="O327" s="60"/>
      <c r="P327" s="60"/>
      <c r="S327" s="60"/>
      <c r="T327" s="60"/>
      <c r="U327" s="60"/>
      <c r="V327" s="60"/>
      <c r="W327" s="64"/>
      <c r="X327" s="64"/>
      <c r="Z327" s="60"/>
      <c r="AA327" s="60"/>
      <c r="AB327" s="60"/>
      <c r="AC327" s="60"/>
      <c r="AH327" s="73"/>
      <c r="AI327" s="3"/>
    </row>
    <row r="328" spans="2:35" ht="13.5" thickBot="1" x14ac:dyDescent="0.25">
      <c r="B328" s="3"/>
      <c r="C328" s="3"/>
      <c r="D328" s="3"/>
      <c r="E328" s="3"/>
      <c r="F328" s="3"/>
      <c r="G328" s="2"/>
      <c r="H328" s="60"/>
      <c r="I328" s="60"/>
      <c r="M328" s="60"/>
      <c r="N328" s="60"/>
      <c r="O328" s="60"/>
      <c r="P328" s="60"/>
      <c r="S328" s="60"/>
      <c r="T328" s="60"/>
      <c r="U328" s="60"/>
      <c r="V328" s="60"/>
      <c r="W328" s="64"/>
      <c r="X328" s="64"/>
      <c r="Z328" s="60"/>
      <c r="AA328" s="60"/>
      <c r="AB328" s="60"/>
      <c r="AC328" s="60"/>
      <c r="AH328" s="73"/>
      <c r="AI328" s="3"/>
    </row>
    <row r="329" spans="2:35" ht="13.5" thickBot="1" x14ac:dyDescent="0.25">
      <c r="B329" s="3"/>
      <c r="C329" s="3"/>
      <c r="D329" s="3"/>
      <c r="E329" s="3"/>
      <c r="F329" s="3"/>
      <c r="G329" s="2"/>
      <c r="H329" s="60"/>
      <c r="I329" s="60"/>
      <c r="M329" s="60"/>
      <c r="N329" s="60"/>
      <c r="O329" s="60"/>
      <c r="P329" s="60"/>
      <c r="S329" s="60"/>
      <c r="T329" s="60"/>
      <c r="U329" s="60"/>
      <c r="V329" s="60"/>
      <c r="W329" s="64"/>
      <c r="X329" s="64"/>
      <c r="Z329" s="60"/>
      <c r="AA329" s="60"/>
      <c r="AB329" s="60"/>
      <c r="AC329" s="60"/>
      <c r="AH329" s="73"/>
      <c r="AI329" s="3"/>
    </row>
    <row r="330" spans="2:35" ht="13.5" thickBot="1" x14ac:dyDescent="0.25">
      <c r="B330" s="3"/>
      <c r="C330" s="3"/>
      <c r="D330" s="3"/>
      <c r="E330" s="3"/>
      <c r="F330" s="3"/>
      <c r="G330" s="2"/>
      <c r="H330" s="60"/>
      <c r="I330" s="60"/>
      <c r="M330" s="60"/>
      <c r="N330" s="60"/>
      <c r="O330" s="60"/>
      <c r="P330" s="60"/>
      <c r="S330" s="60"/>
      <c r="T330" s="60"/>
      <c r="U330" s="60"/>
      <c r="V330" s="60"/>
      <c r="W330" s="64"/>
      <c r="X330" s="64"/>
      <c r="Z330" s="60"/>
      <c r="AA330" s="60"/>
      <c r="AB330" s="60"/>
      <c r="AC330" s="60"/>
      <c r="AH330" s="73"/>
      <c r="AI330" s="3"/>
    </row>
    <row r="331" spans="2:35" ht="13.5" thickBot="1" x14ac:dyDescent="0.25">
      <c r="B331" s="3"/>
      <c r="C331" s="3"/>
      <c r="D331" s="3"/>
      <c r="E331" s="3"/>
      <c r="F331" s="3"/>
      <c r="G331" s="2"/>
      <c r="H331" s="60"/>
      <c r="I331" s="60"/>
      <c r="M331" s="60"/>
      <c r="N331" s="60"/>
      <c r="O331" s="60"/>
      <c r="P331" s="60"/>
      <c r="S331" s="60"/>
      <c r="T331" s="60"/>
      <c r="U331" s="60"/>
      <c r="V331" s="60"/>
      <c r="W331" s="64"/>
      <c r="X331" s="64"/>
      <c r="Z331" s="60"/>
      <c r="AA331" s="60"/>
      <c r="AB331" s="60"/>
      <c r="AC331" s="60"/>
      <c r="AH331" s="73"/>
      <c r="AI331" s="3"/>
    </row>
    <row r="332" spans="2:35" ht="13.5" thickBot="1" x14ac:dyDescent="0.25">
      <c r="B332" s="3"/>
      <c r="C332" s="3"/>
      <c r="D332" s="3"/>
      <c r="E332" s="3"/>
      <c r="F332" s="3"/>
      <c r="G332" s="2"/>
      <c r="H332" s="60"/>
      <c r="I332" s="60"/>
      <c r="M332" s="60"/>
      <c r="N332" s="60"/>
      <c r="O332" s="60"/>
      <c r="P332" s="60"/>
      <c r="S332" s="60"/>
      <c r="T332" s="60"/>
      <c r="U332" s="60"/>
      <c r="V332" s="60"/>
      <c r="W332" s="64"/>
      <c r="X332" s="64"/>
      <c r="Z332" s="60"/>
      <c r="AA332" s="60"/>
      <c r="AB332" s="60"/>
      <c r="AC332" s="60"/>
      <c r="AH332" s="73"/>
      <c r="AI332" s="3"/>
    </row>
    <row r="333" spans="2:35" ht="13.5" thickBot="1" x14ac:dyDescent="0.25">
      <c r="B333" s="3"/>
      <c r="C333" s="3"/>
      <c r="D333" s="3"/>
      <c r="E333" s="3"/>
      <c r="F333" s="3"/>
      <c r="G333" s="2"/>
      <c r="H333" s="60"/>
      <c r="I333" s="60"/>
      <c r="M333" s="60"/>
      <c r="N333" s="60"/>
      <c r="O333" s="60"/>
      <c r="P333" s="60"/>
      <c r="S333" s="60"/>
      <c r="T333" s="60"/>
      <c r="U333" s="60"/>
      <c r="V333" s="60"/>
      <c r="W333" s="64"/>
      <c r="X333" s="64"/>
      <c r="Z333" s="60"/>
      <c r="AA333" s="60"/>
      <c r="AB333" s="60"/>
      <c r="AC333" s="60"/>
      <c r="AH333" s="73"/>
      <c r="AI333" s="3"/>
    </row>
    <row r="334" spans="2:35" ht="13.5" thickBot="1" x14ac:dyDescent="0.25">
      <c r="B334" s="3"/>
      <c r="C334" s="3"/>
      <c r="D334" s="3"/>
      <c r="E334" s="3"/>
      <c r="F334" s="3"/>
      <c r="G334" s="2"/>
      <c r="H334" s="60"/>
      <c r="I334" s="60"/>
      <c r="M334" s="60"/>
      <c r="N334" s="60"/>
      <c r="O334" s="60"/>
      <c r="P334" s="60"/>
      <c r="S334" s="60"/>
      <c r="T334" s="60"/>
      <c r="U334" s="60"/>
      <c r="V334" s="60"/>
      <c r="W334" s="64"/>
      <c r="X334" s="64"/>
      <c r="Z334" s="60"/>
      <c r="AA334" s="60"/>
      <c r="AB334" s="60"/>
      <c r="AC334" s="60"/>
      <c r="AH334" s="73"/>
      <c r="AI334" s="3"/>
    </row>
    <row r="335" spans="2:35" ht="13.5" thickBot="1" x14ac:dyDescent="0.25">
      <c r="B335" s="3"/>
      <c r="C335" s="3"/>
      <c r="D335" s="3"/>
      <c r="E335" s="3"/>
      <c r="F335" s="3"/>
      <c r="G335" s="2"/>
      <c r="H335" s="60"/>
      <c r="I335" s="60"/>
      <c r="M335" s="60"/>
      <c r="N335" s="60"/>
      <c r="O335" s="60"/>
      <c r="P335" s="60"/>
      <c r="S335" s="60"/>
      <c r="T335" s="60"/>
      <c r="U335" s="60"/>
      <c r="V335" s="60"/>
      <c r="W335" s="64"/>
      <c r="X335" s="64"/>
      <c r="Z335" s="60"/>
      <c r="AA335" s="60"/>
      <c r="AB335" s="60"/>
      <c r="AC335" s="60"/>
      <c r="AH335" s="73"/>
      <c r="AI335" s="3"/>
    </row>
    <row r="336" spans="2:35" ht="13.5" thickBot="1" x14ac:dyDescent="0.25">
      <c r="B336" s="3"/>
      <c r="C336" s="3"/>
      <c r="D336" s="3"/>
      <c r="E336" s="3"/>
      <c r="F336" s="3"/>
      <c r="G336" s="2"/>
      <c r="H336" s="60"/>
      <c r="I336" s="60"/>
      <c r="M336" s="60"/>
      <c r="N336" s="60"/>
      <c r="O336" s="60"/>
      <c r="P336" s="60"/>
      <c r="S336" s="60"/>
      <c r="T336" s="60"/>
      <c r="U336" s="60"/>
      <c r="V336" s="60"/>
      <c r="W336" s="64"/>
      <c r="X336" s="64"/>
      <c r="Z336" s="60"/>
      <c r="AA336" s="60"/>
      <c r="AB336" s="60"/>
      <c r="AC336" s="60"/>
      <c r="AH336" s="73"/>
      <c r="AI336" s="3"/>
    </row>
    <row r="337" spans="2:35" ht="13.5" thickBot="1" x14ac:dyDescent="0.25">
      <c r="B337" s="3"/>
      <c r="C337" s="3"/>
      <c r="D337" s="3"/>
      <c r="E337" s="3"/>
      <c r="F337" s="3"/>
      <c r="G337" s="2"/>
      <c r="H337" s="60"/>
      <c r="I337" s="60"/>
      <c r="M337" s="60"/>
      <c r="N337" s="60"/>
      <c r="O337" s="60"/>
      <c r="P337" s="60"/>
      <c r="S337" s="60"/>
      <c r="T337" s="60"/>
      <c r="U337" s="60"/>
      <c r="V337" s="60"/>
      <c r="W337" s="64"/>
      <c r="X337" s="64"/>
      <c r="Z337" s="60"/>
      <c r="AA337" s="60"/>
      <c r="AB337" s="60"/>
      <c r="AC337" s="60"/>
      <c r="AH337" s="73"/>
      <c r="AI337" s="3"/>
    </row>
    <row r="338" spans="2:35" ht="13.5" thickBot="1" x14ac:dyDescent="0.25">
      <c r="B338" s="3"/>
      <c r="C338" s="3"/>
      <c r="D338" s="3"/>
      <c r="E338" s="3"/>
      <c r="F338" s="3"/>
      <c r="G338" s="2"/>
      <c r="H338" s="60"/>
      <c r="I338" s="60"/>
      <c r="M338" s="60"/>
      <c r="N338" s="60"/>
      <c r="O338" s="60"/>
      <c r="P338" s="60"/>
      <c r="S338" s="60"/>
      <c r="T338" s="60"/>
      <c r="U338" s="60"/>
      <c r="V338" s="60"/>
      <c r="W338" s="64"/>
      <c r="X338" s="64"/>
      <c r="Z338" s="60"/>
      <c r="AA338" s="60"/>
      <c r="AB338" s="60"/>
      <c r="AC338" s="60"/>
      <c r="AH338" s="73"/>
      <c r="AI338" s="3"/>
    </row>
    <row r="339" spans="2:35" ht="13.5" thickBot="1" x14ac:dyDescent="0.25">
      <c r="B339" s="3"/>
      <c r="C339" s="3"/>
      <c r="D339" s="3"/>
      <c r="E339" s="3"/>
      <c r="F339" s="3"/>
      <c r="G339" s="2"/>
      <c r="H339" s="60"/>
      <c r="I339" s="60"/>
      <c r="M339" s="60"/>
      <c r="N339" s="60"/>
      <c r="O339" s="60"/>
      <c r="P339" s="60"/>
      <c r="S339" s="60"/>
      <c r="T339" s="60"/>
      <c r="U339" s="60"/>
      <c r="V339" s="60"/>
      <c r="W339" s="64"/>
      <c r="X339" s="64"/>
      <c r="Z339" s="60"/>
      <c r="AA339" s="60"/>
      <c r="AB339" s="60"/>
      <c r="AC339" s="60"/>
      <c r="AH339" s="73"/>
      <c r="AI339" s="3"/>
    </row>
    <row r="340" spans="2:35" ht="13.5" thickBot="1" x14ac:dyDescent="0.25">
      <c r="B340" s="3"/>
      <c r="C340" s="3"/>
      <c r="D340" s="3"/>
      <c r="E340" s="3"/>
      <c r="F340" s="3"/>
      <c r="G340" s="2"/>
      <c r="H340" s="60"/>
      <c r="I340" s="60"/>
      <c r="M340" s="60"/>
      <c r="N340" s="60"/>
      <c r="O340" s="60"/>
      <c r="P340" s="60"/>
      <c r="S340" s="60"/>
      <c r="T340" s="60"/>
      <c r="U340" s="60"/>
      <c r="V340" s="60"/>
      <c r="W340" s="64"/>
      <c r="X340" s="64"/>
      <c r="Z340" s="60"/>
      <c r="AA340" s="60"/>
      <c r="AB340" s="60"/>
      <c r="AC340" s="60"/>
      <c r="AH340" s="73"/>
      <c r="AI340" s="3"/>
    </row>
    <row r="341" spans="2:35" ht="13.5" thickBot="1" x14ac:dyDescent="0.25">
      <c r="B341" s="3"/>
      <c r="C341" s="3"/>
      <c r="D341" s="3"/>
      <c r="E341" s="3"/>
      <c r="F341" s="3"/>
      <c r="G341" s="2"/>
      <c r="H341" s="60"/>
      <c r="I341" s="60"/>
      <c r="M341" s="60"/>
      <c r="N341" s="60"/>
      <c r="O341" s="60"/>
      <c r="P341" s="60"/>
      <c r="S341" s="60"/>
      <c r="T341" s="60"/>
      <c r="U341" s="60"/>
      <c r="V341" s="60"/>
      <c r="W341" s="64"/>
      <c r="X341" s="64"/>
      <c r="Z341" s="60"/>
      <c r="AA341" s="60"/>
      <c r="AB341" s="60"/>
      <c r="AC341" s="60"/>
      <c r="AH341" s="73"/>
      <c r="AI341" s="3"/>
    </row>
    <row r="342" spans="2:35" ht="13.5" thickBot="1" x14ac:dyDescent="0.25">
      <c r="B342" s="3"/>
      <c r="C342" s="3"/>
      <c r="D342" s="3"/>
      <c r="E342" s="3"/>
      <c r="F342" s="3"/>
      <c r="G342" s="2"/>
      <c r="H342" s="60"/>
      <c r="I342" s="60"/>
      <c r="M342" s="60"/>
      <c r="N342" s="60"/>
      <c r="O342" s="60"/>
      <c r="P342" s="60"/>
      <c r="S342" s="60"/>
      <c r="T342" s="60"/>
      <c r="U342" s="60"/>
      <c r="V342" s="60"/>
      <c r="W342" s="64"/>
      <c r="X342" s="64"/>
      <c r="Z342" s="60"/>
      <c r="AA342" s="60"/>
      <c r="AB342" s="60"/>
      <c r="AC342" s="60"/>
      <c r="AH342" s="73"/>
      <c r="AI342" s="3"/>
    </row>
    <row r="343" spans="2:35" ht="13.5" thickBot="1" x14ac:dyDescent="0.25">
      <c r="B343" s="3"/>
      <c r="C343" s="3"/>
      <c r="D343" s="3"/>
      <c r="E343" s="3"/>
      <c r="F343" s="3"/>
      <c r="G343" s="2"/>
      <c r="H343" s="60"/>
      <c r="I343" s="60"/>
      <c r="M343" s="60"/>
      <c r="N343" s="60"/>
      <c r="O343" s="60"/>
      <c r="P343" s="60"/>
      <c r="S343" s="60"/>
      <c r="T343" s="60"/>
      <c r="U343" s="60"/>
      <c r="V343" s="60"/>
      <c r="W343" s="64"/>
      <c r="X343" s="64"/>
      <c r="Z343" s="60"/>
      <c r="AA343" s="60"/>
      <c r="AB343" s="60"/>
      <c r="AC343" s="60"/>
      <c r="AH343" s="73"/>
      <c r="AI343" s="3"/>
    </row>
    <row r="344" spans="2:35" ht="13.5" thickBot="1" x14ac:dyDescent="0.25">
      <c r="B344" s="3"/>
      <c r="C344" s="3"/>
      <c r="D344" s="3"/>
      <c r="E344" s="3"/>
      <c r="F344" s="3"/>
      <c r="G344" s="2"/>
      <c r="H344" s="60"/>
      <c r="I344" s="60"/>
      <c r="M344" s="60"/>
      <c r="N344" s="60"/>
      <c r="O344" s="60"/>
      <c r="P344" s="60"/>
      <c r="S344" s="60"/>
      <c r="T344" s="60"/>
      <c r="U344" s="60"/>
      <c r="V344" s="60"/>
      <c r="W344" s="64"/>
      <c r="X344" s="64"/>
      <c r="Z344" s="60"/>
      <c r="AA344" s="60"/>
      <c r="AB344" s="60"/>
      <c r="AC344" s="60"/>
      <c r="AH344" s="73"/>
      <c r="AI344" s="3"/>
    </row>
    <row r="345" spans="2:35" ht="13.5" thickBot="1" x14ac:dyDescent="0.25">
      <c r="B345" s="3"/>
      <c r="C345" s="3"/>
      <c r="D345" s="3"/>
      <c r="E345" s="3"/>
      <c r="F345" s="3"/>
      <c r="G345" s="2"/>
      <c r="H345" s="60"/>
      <c r="I345" s="60"/>
      <c r="M345" s="60"/>
      <c r="N345" s="60"/>
      <c r="O345" s="60"/>
      <c r="P345" s="60"/>
      <c r="S345" s="60"/>
      <c r="T345" s="60"/>
      <c r="U345" s="60"/>
      <c r="V345" s="60"/>
      <c r="W345" s="64"/>
      <c r="X345" s="64"/>
      <c r="Z345" s="60"/>
      <c r="AA345" s="60"/>
      <c r="AB345" s="60"/>
      <c r="AC345" s="60"/>
      <c r="AH345" s="73"/>
      <c r="AI345" s="3"/>
    </row>
    <row r="346" spans="2:35" ht="13.5" thickBot="1" x14ac:dyDescent="0.25">
      <c r="B346" s="3"/>
      <c r="C346" s="3"/>
      <c r="D346" s="3"/>
      <c r="E346" s="3"/>
      <c r="F346" s="3"/>
      <c r="G346" s="2"/>
      <c r="H346" s="60"/>
      <c r="I346" s="60"/>
      <c r="M346" s="60"/>
      <c r="N346" s="60"/>
      <c r="O346" s="60"/>
      <c r="P346" s="60"/>
      <c r="S346" s="60"/>
      <c r="T346" s="60"/>
      <c r="U346" s="60"/>
      <c r="V346" s="60"/>
      <c r="W346" s="64"/>
      <c r="X346" s="64"/>
      <c r="Z346" s="60"/>
      <c r="AA346" s="60"/>
      <c r="AB346" s="60"/>
      <c r="AC346" s="60"/>
      <c r="AH346" s="73"/>
      <c r="AI346" s="3"/>
    </row>
    <row r="347" spans="2:35" ht="13.5" thickBot="1" x14ac:dyDescent="0.25">
      <c r="B347" s="3"/>
      <c r="C347" s="3"/>
      <c r="D347" s="3"/>
      <c r="E347" s="3"/>
      <c r="F347" s="3"/>
      <c r="G347" s="2"/>
      <c r="H347" s="60"/>
      <c r="I347" s="60"/>
      <c r="M347" s="60"/>
      <c r="N347" s="60"/>
      <c r="O347" s="60"/>
      <c r="P347" s="60"/>
      <c r="S347" s="60"/>
      <c r="T347" s="60"/>
      <c r="U347" s="60"/>
      <c r="V347" s="60"/>
      <c r="W347" s="64"/>
      <c r="X347" s="64"/>
      <c r="Z347" s="60"/>
      <c r="AA347" s="60"/>
      <c r="AB347" s="60"/>
      <c r="AC347" s="60"/>
      <c r="AH347" s="73"/>
      <c r="AI347" s="3"/>
    </row>
    <row r="348" spans="2:35" ht="13.5" thickBot="1" x14ac:dyDescent="0.25">
      <c r="B348" s="3"/>
      <c r="C348" s="3"/>
      <c r="D348" s="3"/>
      <c r="E348" s="3"/>
      <c r="F348" s="3"/>
      <c r="G348" s="2"/>
      <c r="H348" s="60"/>
      <c r="I348" s="60"/>
      <c r="M348" s="60"/>
      <c r="N348" s="60"/>
      <c r="O348" s="60"/>
      <c r="P348" s="60"/>
      <c r="S348" s="60"/>
      <c r="T348" s="60"/>
      <c r="U348" s="60"/>
      <c r="V348" s="60"/>
      <c r="W348" s="64"/>
      <c r="X348" s="64"/>
      <c r="Z348" s="60"/>
      <c r="AA348" s="60"/>
      <c r="AB348" s="60"/>
      <c r="AC348" s="60"/>
      <c r="AH348" s="73"/>
      <c r="AI348" s="3"/>
    </row>
    <row r="349" spans="2:35" ht="13.5" thickBot="1" x14ac:dyDescent="0.25">
      <c r="B349" s="3"/>
      <c r="C349" s="3"/>
      <c r="D349" s="3"/>
      <c r="E349" s="3"/>
      <c r="F349" s="3"/>
      <c r="G349" s="2"/>
      <c r="H349" s="60"/>
      <c r="I349" s="60"/>
      <c r="M349" s="60"/>
      <c r="N349" s="60"/>
      <c r="O349" s="60"/>
      <c r="P349" s="60"/>
      <c r="S349" s="60"/>
      <c r="T349" s="60"/>
      <c r="U349" s="60"/>
      <c r="V349" s="60"/>
      <c r="W349" s="64"/>
      <c r="X349" s="64"/>
      <c r="Z349" s="60"/>
      <c r="AA349" s="60"/>
      <c r="AB349" s="60"/>
      <c r="AC349" s="60"/>
      <c r="AH349" s="73"/>
      <c r="AI349" s="3"/>
    </row>
    <row r="350" spans="2:35" ht="13.5" thickBot="1" x14ac:dyDescent="0.25">
      <c r="B350" s="3"/>
      <c r="C350" s="3"/>
      <c r="D350" s="3"/>
      <c r="E350" s="3"/>
      <c r="F350" s="3"/>
      <c r="G350" s="2"/>
      <c r="H350" s="60"/>
      <c r="I350" s="60"/>
      <c r="M350" s="60"/>
      <c r="N350" s="60"/>
      <c r="O350" s="60"/>
      <c r="P350" s="60"/>
      <c r="S350" s="60"/>
      <c r="T350" s="60"/>
      <c r="U350" s="60"/>
      <c r="V350" s="60"/>
      <c r="W350" s="64"/>
      <c r="X350" s="64"/>
      <c r="Z350" s="60"/>
      <c r="AA350" s="60"/>
      <c r="AB350" s="60"/>
      <c r="AC350" s="60"/>
      <c r="AH350" s="73"/>
      <c r="AI350" s="3"/>
    </row>
    <row r="351" spans="2:35" ht="13.5" thickBot="1" x14ac:dyDescent="0.25">
      <c r="B351" s="3"/>
      <c r="C351" s="3"/>
      <c r="D351" s="3"/>
      <c r="E351" s="3"/>
      <c r="F351" s="3"/>
      <c r="G351" s="2"/>
      <c r="H351" s="60"/>
      <c r="I351" s="60"/>
      <c r="M351" s="60"/>
      <c r="N351" s="60"/>
      <c r="O351" s="60"/>
      <c r="P351" s="60"/>
      <c r="S351" s="60"/>
      <c r="T351" s="60"/>
      <c r="U351" s="60"/>
      <c r="V351" s="60"/>
      <c r="W351" s="64"/>
      <c r="X351" s="64"/>
      <c r="Z351" s="60"/>
      <c r="AA351" s="60"/>
      <c r="AB351" s="60"/>
      <c r="AC351" s="60"/>
      <c r="AH351" s="73"/>
      <c r="AI351" s="3"/>
    </row>
    <row r="352" spans="2:35" ht="13.5" thickBot="1" x14ac:dyDescent="0.25">
      <c r="B352" s="3"/>
      <c r="C352" s="3"/>
      <c r="D352" s="3"/>
      <c r="E352" s="3"/>
      <c r="F352" s="3"/>
      <c r="G352" s="2"/>
      <c r="H352" s="60"/>
      <c r="I352" s="60"/>
      <c r="M352" s="60"/>
      <c r="N352" s="60"/>
      <c r="O352" s="60"/>
      <c r="P352" s="60"/>
      <c r="S352" s="60"/>
      <c r="T352" s="60"/>
      <c r="U352" s="60"/>
      <c r="V352" s="60"/>
      <c r="W352" s="64"/>
      <c r="X352" s="64"/>
      <c r="Z352" s="60"/>
      <c r="AA352" s="60"/>
      <c r="AB352" s="60"/>
      <c r="AC352" s="60"/>
      <c r="AH352" s="73"/>
      <c r="AI352" s="3"/>
    </row>
    <row r="353" spans="2:35" ht="13.5" thickBot="1" x14ac:dyDescent="0.25">
      <c r="B353" s="3"/>
      <c r="C353" s="3"/>
      <c r="D353" s="3"/>
      <c r="E353" s="3"/>
      <c r="F353" s="3"/>
      <c r="G353" s="2"/>
      <c r="H353" s="60"/>
      <c r="I353" s="60"/>
      <c r="M353" s="60"/>
      <c r="N353" s="60"/>
      <c r="O353" s="60"/>
      <c r="P353" s="60"/>
      <c r="S353" s="60"/>
      <c r="T353" s="60"/>
      <c r="U353" s="60"/>
      <c r="V353" s="60"/>
      <c r="W353" s="64"/>
      <c r="X353" s="64"/>
      <c r="Z353" s="60"/>
      <c r="AA353" s="60"/>
      <c r="AB353" s="60"/>
      <c r="AC353" s="60"/>
      <c r="AH353" s="73"/>
      <c r="AI353" s="3"/>
    </row>
    <row r="354" spans="2:35" ht="13.5" thickBot="1" x14ac:dyDescent="0.25">
      <c r="B354" s="3"/>
      <c r="C354" s="3"/>
      <c r="D354" s="3"/>
      <c r="E354" s="3"/>
      <c r="F354" s="3"/>
      <c r="G354" s="2"/>
      <c r="H354" s="60"/>
      <c r="I354" s="60"/>
      <c r="M354" s="60"/>
      <c r="N354" s="60"/>
      <c r="O354" s="60"/>
      <c r="P354" s="60"/>
      <c r="S354" s="60"/>
      <c r="T354" s="60"/>
      <c r="U354" s="60"/>
      <c r="V354" s="60"/>
      <c r="W354" s="64"/>
      <c r="X354" s="64"/>
      <c r="Z354" s="60"/>
      <c r="AA354" s="60"/>
      <c r="AB354" s="60"/>
      <c r="AC354" s="60"/>
      <c r="AH354" s="73"/>
      <c r="AI354" s="3"/>
    </row>
    <row r="355" spans="2:35" ht="13.5" thickBot="1" x14ac:dyDescent="0.25">
      <c r="B355" s="3"/>
      <c r="C355" s="3"/>
      <c r="D355" s="3"/>
      <c r="E355" s="3"/>
      <c r="F355" s="3"/>
      <c r="G355" s="2"/>
      <c r="H355" s="60"/>
      <c r="I355" s="60"/>
      <c r="M355" s="60"/>
      <c r="N355" s="60"/>
      <c r="O355" s="60"/>
      <c r="P355" s="60"/>
      <c r="S355" s="60"/>
      <c r="T355" s="60"/>
      <c r="U355" s="60"/>
      <c r="V355" s="60"/>
      <c r="W355" s="64"/>
      <c r="X355" s="64"/>
      <c r="Z355" s="60"/>
      <c r="AA355" s="60"/>
      <c r="AB355" s="60"/>
      <c r="AC355" s="60"/>
      <c r="AH355" s="73"/>
      <c r="AI355" s="3"/>
    </row>
    <row r="356" spans="2:35" ht="13.5" thickBot="1" x14ac:dyDescent="0.25">
      <c r="B356" s="3"/>
      <c r="C356" s="3"/>
      <c r="D356" s="3"/>
      <c r="E356" s="3"/>
      <c r="F356" s="3"/>
      <c r="G356" s="2"/>
      <c r="H356" s="60"/>
      <c r="I356" s="60"/>
      <c r="M356" s="60"/>
      <c r="N356" s="60"/>
      <c r="O356" s="60"/>
      <c r="P356" s="60"/>
      <c r="S356" s="60"/>
      <c r="T356" s="60"/>
      <c r="U356" s="60"/>
      <c r="V356" s="60"/>
      <c r="W356" s="64"/>
      <c r="X356" s="64"/>
      <c r="Z356" s="60"/>
      <c r="AA356" s="60"/>
      <c r="AB356" s="60"/>
      <c r="AC356" s="60"/>
      <c r="AH356" s="73"/>
      <c r="AI356" s="3"/>
    </row>
    <row r="357" spans="2:35" ht="13.5" thickBot="1" x14ac:dyDescent="0.25">
      <c r="B357" s="3"/>
      <c r="C357" s="3"/>
      <c r="D357" s="3"/>
      <c r="E357" s="3"/>
      <c r="F357" s="3"/>
      <c r="G357" s="2"/>
      <c r="H357" s="60"/>
      <c r="I357" s="60"/>
      <c r="M357" s="60"/>
      <c r="N357" s="60"/>
      <c r="O357" s="60"/>
      <c r="P357" s="60"/>
      <c r="S357" s="60"/>
      <c r="T357" s="60"/>
      <c r="U357" s="60"/>
      <c r="V357" s="60"/>
      <c r="W357" s="64"/>
      <c r="X357" s="64"/>
      <c r="Z357" s="60"/>
      <c r="AA357" s="60"/>
      <c r="AB357" s="60"/>
      <c r="AC357" s="60"/>
      <c r="AH357" s="73"/>
      <c r="AI357" s="3"/>
    </row>
    <row r="358" spans="2:35" ht="13.5" thickBot="1" x14ac:dyDescent="0.25">
      <c r="B358" s="3"/>
      <c r="C358" s="3"/>
      <c r="D358" s="3"/>
      <c r="E358" s="3"/>
      <c r="F358" s="3"/>
      <c r="G358" s="2"/>
      <c r="H358" s="60"/>
      <c r="I358" s="60"/>
      <c r="M358" s="60"/>
      <c r="N358" s="60"/>
      <c r="O358" s="60"/>
      <c r="P358" s="60"/>
      <c r="S358" s="60"/>
      <c r="T358" s="60"/>
      <c r="U358" s="60"/>
      <c r="V358" s="60"/>
      <c r="W358" s="64"/>
      <c r="X358" s="64"/>
      <c r="Z358" s="60"/>
      <c r="AA358" s="60"/>
      <c r="AB358" s="60"/>
      <c r="AC358" s="60"/>
      <c r="AH358" s="73"/>
      <c r="AI358" s="3"/>
    </row>
    <row r="359" spans="2:35" ht="13.5" thickBot="1" x14ac:dyDescent="0.25">
      <c r="B359" s="3"/>
      <c r="C359" s="3"/>
      <c r="D359" s="3"/>
      <c r="E359" s="3"/>
      <c r="F359" s="3"/>
      <c r="G359" s="2"/>
      <c r="H359" s="60"/>
      <c r="I359" s="60"/>
      <c r="M359" s="60"/>
      <c r="N359" s="60"/>
      <c r="O359" s="60"/>
      <c r="P359" s="60"/>
      <c r="S359" s="60"/>
      <c r="T359" s="60"/>
      <c r="U359" s="60"/>
      <c r="V359" s="60"/>
      <c r="W359" s="64"/>
      <c r="X359" s="64"/>
      <c r="Z359" s="60"/>
      <c r="AA359" s="60"/>
      <c r="AB359" s="60"/>
      <c r="AC359" s="60"/>
      <c r="AH359" s="73"/>
      <c r="AI359" s="3"/>
    </row>
    <row r="360" spans="2:35" ht="13.5" thickBot="1" x14ac:dyDescent="0.25">
      <c r="B360" s="3"/>
      <c r="C360" s="3"/>
      <c r="D360" s="3"/>
      <c r="E360" s="3"/>
      <c r="F360" s="3"/>
      <c r="G360" s="2"/>
      <c r="H360" s="60"/>
      <c r="I360" s="60"/>
      <c r="M360" s="60"/>
      <c r="N360" s="60"/>
      <c r="O360" s="60"/>
      <c r="P360" s="60"/>
      <c r="S360" s="60"/>
      <c r="T360" s="60"/>
      <c r="U360" s="60"/>
      <c r="V360" s="60"/>
      <c r="W360" s="64"/>
      <c r="X360" s="64"/>
      <c r="Z360" s="60"/>
      <c r="AA360" s="60"/>
      <c r="AB360" s="60"/>
      <c r="AC360" s="60"/>
      <c r="AH360" s="73"/>
      <c r="AI360" s="3"/>
    </row>
    <row r="361" spans="2:35" ht="13.5" thickBot="1" x14ac:dyDescent="0.25">
      <c r="B361" s="3"/>
      <c r="C361" s="3"/>
      <c r="D361" s="3"/>
      <c r="E361" s="3"/>
      <c r="F361" s="3"/>
      <c r="G361" s="2"/>
      <c r="H361" s="60"/>
      <c r="I361" s="60"/>
      <c r="M361" s="60"/>
      <c r="N361" s="60"/>
      <c r="O361" s="60"/>
      <c r="P361" s="60"/>
      <c r="S361" s="60"/>
      <c r="T361" s="60"/>
      <c r="U361" s="60"/>
      <c r="V361" s="60"/>
      <c r="W361" s="64"/>
      <c r="X361" s="64"/>
      <c r="Z361" s="60"/>
      <c r="AA361" s="60"/>
      <c r="AB361" s="60"/>
      <c r="AC361" s="60"/>
      <c r="AH361" s="73"/>
      <c r="AI361" s="3"/>
    </row>
    <row r="362" spans="2:35" ht="13.5" thickBot="1" x14ac:dyDescent="0.25">
      <c r="B362" s="3"/>
      <c r="C362" s="3"/>
      <c r="D362" s="3"/>
      <c r="E362" s="3"/>
      <c r="F362" s="3"/>
      <c r="G362" s="2"/>
      <c r="H362" s="60"/>
      <c r="I362" s="60"/>
      <c r="M362" s="60"/>
      <c r="N362" s="60"/>
      <c r="O362" s="60"/>
      <c r="P362" s="60"/>
      <c r="S362" s="60"/>
      <c r="T362" s="60"/>
      <c r="U362" s="60"/>
      <c r="V362" s="60"/>
      <c r="W362" s="64"/>
      <c r="X362" s="64"/>
      <c r="Z362" s="60"/>
      <c r="AA362" s="60"/>
      <c r="AB362" s="60"/>
      <c r="AC362" s="60"/>
      <c r="AH362" s="73"/>
      <c r="AI362" s="3"/>
    </row>
    <row r="363" spans="2:35" ht="13.5" thickBot="1" x14ac:dyDescent="0.25">
      <c r="B363" s="3"/>
      <c r="C363" s="3"/>
      <c r="D363" s="3"/>
      <c r="E363" s="3"/>
      <c r="F363" s="3"/>
      <c r="G363" s="2"/>
      <c r="H363" s="60"/>
      <c r="I363" s="60"/>
      <c r="M363" s="60"/>
      <c r="N363" s="60"/>
      <c r="O363" s="60"/>
      <c r="P363" s="60"/>
      <c r="S363" s="60"/>
      <c r="T363" s="60"/>
      <c r="U363" s="60"/>
      <c r="V363" s="60"/>
      <c r="W363" s="64"/>
      <c r="X363" s="64"/>
      <c r="Z363" s="60"/>
      <c r="AA363" s="60"/>
      <c r="AB363" s="60"/>
      <c r="AC363" s="60"/>
      <c r="AH363" s="73"/>
      <c r="AI363" s="3"/>
    </row>
    <row r="364" spans="2:35" ht="13.5" thickBot="1" x14ac:dyDescent="0.25">
      <c r="B364" s="3"/>
      <c r="C364" s="3"/>
      <c r="D364" s="3"/>
      <c r="E364" s="3"/>
      <c r="F364" s="3"/>
      <c r="G364" s="2"/>
      <c r="H364" s="60"/>
      <c r="I364" s="60"/>
      <c r="M364" s="60"/>
      <c r="N364" s="60"/>
      <c r="O364" s="60"/>
      <c r="P364" s="60"/>
      <c r="S364" s="60"/>
      <c r="T364" s="60"/>
      <c r="U364" s="60"/>
      <c r="V364" s="60"/>
      <c r="W364" s="64"/>
      <c r="X364" s="64"/>
      <c r="Z364" s="60"/>
      <c r="AA364" s="60"/>
      <c r="AB364" s="60"/>
      <c r="AC364" s="60"/>
      <c r="AH364" s="73"/>
      <c r="AI364" s="3"/>
    </row>
    <row r="365" spans="2:35" ht="13.5" thickBot="1" x14ac:dyDescent="0.25">
      <c r="B365" s="3"/>
      <c r="C365" s="3"/>
      <c r="D365" s="3"/>
      <c r="E365" s="3"/>
      <c r="F365" s="3"/>
      <c r="G365" s="2"/>
      <c r="H365" s="60"/>
      <c r="I365" s="60"/>
      <c r="M365" s="60"/>
      <c r="N365" s="60"/>
      <c r="O365" s="60"/>
      <c r="P365" s="60"/>
      <c r="S365" s="60"/>
      <c r="T365" s="60"/>
      <c r="U365" s="60"/>
      <c r="V365" s="60"/>
      <c r="W365" s="64"/>
      <c r="X365" s="64"/>
      <c r="Z365" s="60"/>
      <c r="AA365" s="60"/>
      <c r="AB365" s="60"/>
      <c r="AC365" s="60"/>
      <c r="AH365" s="73"/>
      <c r="AI365" s="3"/>
    </row>
    <row r="366" spans="2:35" ht="13.5" thickBot="1" x14ac:dyDescent="0.25">
      <c r="B366" s="3"/>
      <c r="C366" s="3"/>
      <c r="D366" s="3"/>
      <c r="E366" s="3"/>
      <c r="F366" s="3"/>
      <c r="G366" s="2"/>
      <c r="H366" s="60"/>
      <c r="I366" s="60"/>
      <c r="M366" s="60"/>
      <c r="N366" s="60"/>
      <c r="O366" s="60"/>
      <c r="P366" s="60"/>
      <c r="S366" s="60"/>
      <c r="T366" s="60"/>
      <c r="U366" s="60"/>
      <c r="V366" s="60"/>
      <c r="W366" s="64"/>
      <c r="X366" s="64"/>
      <c r="Z366" s="60"/>
      <c r="AA366" s="60"/>
      <c r="AB366" s="60"/>
      <c r="AC366" s="60"/>
      <c r="AH366" s="73"/>
      <c r="AI366" s="3"/>
    </row>
    <row r="367" spans="2:35" ht="13.5" thickBot="1" x14ac:dyDescent="0.25">
      <c r="B367" s="3"/>
      <c r="C367" s="3"/>
      <c r="D367" s="3"/>
      <c r="E367" s="3"/>
      <c r="F367" s="3"/>
      <c r="G367" s="2"/>
      <c r="H367" s="60"/>
      <c r="I367" s="60"/>
      <c r="M367" s="60"/>
      <c r="N367" s="60"/>
      <c r="O367" s="60"/>
      <c r="P367" s="60"/>
      <c r="S367" s="60"/>
      <c r="T367" s="60"/>
      <c r="U367" s="60"/>
      <c r="V367" s="60"/>
      <c r="W367" s="64"/>
      <c r="X367" s="64"/>
      <c r="Z367" s="60"/>
      <c r="AA367" s="60"/>
      <c r="AB367" s="60"/>
      <c r="AC367" s="60"/>
      <c r="AH367" s="73"/>
      <c r="AI367" s="3"/>
    </row>
    <row r="368" spans="2:35" ht="13.5" thickBot="1" x14ac:dyDescent="0.25">
      <c r="B368" s="3"/>
      <c r="C368" s="3"/>
      <c r="D368" s="3"/>
      <c r="E368" s="3"/>
      <c r="F368" s="3"/>
      <c r="G368" s="2"/>
      <c r="H368" s="60"/>
      <c r="I368" s="60"/>
      <c r="M368" s="60"/>
      <c r="N368" s="60"/>
      <c r="O368" s="60"/>
      <c r="P368" s="60"/>
      <c r="S368" s="60"/>
      <c r="T368" s="60"/>
      <c r="U368" s="60"/>
      <c r="V368" s="60"/>
      <c r="W368" s="64"/>
      <c r="X368" s="64"/>
      <c r="Z368" s="60"/>
      <c r="AA368" s="60"/>
      <c r="AB368" s="60"/>
      <c r="AC368" s="60"/>
      <c r="AH368" s="73"/>
      <c r="AI368" s="3"/>
    </row>
    <row r="369" spans="2:35" ht="13.5" thickBot="1" x14ac:dyDescent="0.25">
      <c r="B369" s="3"/>
      <c r="C369" s="3"/>
      <c r="D369" s="3"/>
      <c r="E369" s="3"/>
      <c r="F369" s="3"/>
      <c r="G369" s="2"/>
      <c r="H369" s="60"/>
      <c r="I369" s="60"/>
      <c r="M369" s="60"/>
      <c r="N369" s="60"/>
      <c r="O369" s="60"/>
      <c r="P369" s="60"/>
      <c r="S369" s="60"/>
      <c r="T369" s="60"/>
      <c r="U369" s="60"/>
      <c r="V369" s="60"/>
      <c r="W369" s="64"/>
      <c r="X369" s="64"/>
      <c r="Z369" s="60"/>
      <c r="AA369" s="60"/>
      <c r="AB369" s="60"/>
      <c r="AC369" s="60"/>
      <c r="AH369" s="73"/>
      <c r="AI369" s="3"/>
    </row>
    <row r="370" spans="2:35" ht="13.5" thickBot="1" x14ac:dyDescent="0.25">
      <c r="B370" s="3"/>
      <c r="C370" s="3"/>
      <c r="D370" s="3"/>
      <c r="E370" s="3"/>
      <c r="F370" s="3"/>
      <c r="G370" s="2"/>
      <c r="H370" s="60"/>
      <c r="I370" s="60"/>
      <c r="M370" s="60"/>
      <c r="N370" s="60"/>
      <c r="O370" s="60"/>
      <c r="P370" s="60"/>
      <c r="S370" s="60"/>
      <c r="T370" s="60"/>
      <c r="U370" s="60"/>
      <c r="V370" s="60"/>
      <c r="W370" s="64"/>
      <c r="X370" s="64"/>
      <c r="Z370" s="60"/>
      <c r="AA370" s="60"/>
      <c r="AB370" s="60"/>
      <c r="AC370" s="60"/>
      <c r="AH370" s="73"/>
      <c r="AI370" s="3"/>
    </row>
    <row r="371" spans="2:35" ht="13.5" thickBot="1" x14ac:dyDescent="0.25">
      <c r="B371" s="3"/>
      <c r="C371" s="3"/>
      <c r="D371" s="3"/>
      <c r="E371" s="3"/>
      <c r="F371" s="3"/>
      <c r="G371" s="2"/>
      <c r="H371" s="60"/>
      <c r="I371" s="60"/>
      <c r="M371" s="60"/>
      <c r="N371" s="60"/>
      <c r="O371" s="60"/>
      <c r="P371" s="60"/>
      <c r="S371" s="60"/>
      <c r="T371" s="60"/>
      <c r="U371" s="60"/>
      <c r="V371" s="60"/>
      <c r="W371" s="64"/>
      <c r="X371" s="64"/>
      <c r="Z371" s="60"/>
      <c r="AA371" s="60"/>
      <c r="AB371" s="60"/>
      <c r="AC371" s="60"/>
      <c r="AH371" s="73"/>
      <c r="AI371" s="3"/>
    </row>
    <row r="372" spans="2:35" ht="13.5" thickBot="1" x14ac:dyDescent="0.25">
      <c r="B372" s="3"/>
      <c r="C372" s="3"/>
      <c r="D372" s="3"/>
      <c r="E372" s="3"/>
      <c r="F372" s="3"/>
      <c r="G372" s="2"/>
      <c r="H372" s="60"/>
      <c r="I372" s="60"/>
      <c r="M372" s="60"/>
      <c r="N372" s="60"/>
      <c r="O372" s="60"/>
      <c r="P372" s="60"/>
      <c r="S372" s="60"/>
      <c r="T372" s="60"/>
      <c r="U372" s="60"/>
      <c r="V372" s="60"/>
      <c r="W372" s="64"/>
      <c r="X372" s="64"/>
      <c r="Z372" s="60"/>
      <c r="AA372" s="60"/>
      <c r="AB372" s="60"/>
      <c r="AC372" s="60"/>
      <c r="AH372" s="73"/>
      <c r="AI372" s="3"/>
    </row>
    <row r="373" spans="2:35" ht="13.5" thickBot="1" x14ac:dyDescent="0.25">
      <c r="B373" s="3"/>
      <c r="C373" s="3"/>
      <c r="D373" s="3"/>
      <c r="E373" s="3"/>
      <c r="F373" s="3"/>
      <c r="G373" s="2"/>
      <c r="H373" s="60"/>
      <c r="I373" s="60"/>
      <c r="M373" s="60"/>
      <c r="N373" s="60"/>
      <c r="O373" s="60"/>
      <c r="P373" s="60"/>
      <c r="S373" s="60"/>
      <c r="T373" s="60"/>
      <c r="U373" s="60"/>
      <c r="V373" s="60"/>
      <c r="W373" s="64"/>
      <c r="X373" s="64"/>
      <c r="Z373" s="60"/>
      <c r="AA373" s="60"/>
      <c r="AB373" s="60"/>
      <c r="AC373" s="60"/>
      <c r="AH373" s="73"/>
      <c r="AI373" s="3"/>
    </row>
    <row r="374" spans="2:35" ht="13.5" thickBot="1" x14ac:dyDescent="0.25">
      <c r="B374" s="3"/>
      <c r="C374" s="3"/>
      <c r="D374" s="3"/>
      <c r="E374" s="3"/>
      <c r="F374" s="3"/>
      <c r="G374" s="2"/>
      <c r="H374" s="60"/>
      <c r="I374" s="60"/>
      <c r="M374" s="60"/>
      <c r="N374" s="60"/>
      <c r="O374" s="60"/>
      <c r="P374" s="60"/>
      <c r="S374" s="60"/>
      <c r="T374" s="60"/>
      <c r="U374" s="60"/>
      <c r="V374" s="60"/>
      <c r="W374" s="64"/>
      <c r="X374" s="64"/>
      <c r="Z374" s="60"/>
      <c r="AA374" s="60"/>
      <c r="AB374" s="60"/>
      <c r="AC374" s="60"/>
      <c r="AH374" s="73"/>
      <c r="AI374" s="3"/>
    </row>
    <row r="375" spans="2:35" ht="13.5" thickBot="1" x14ac:dyDescent="0.25">
      <c r="B375" s="3"/>
      <c r="C375" s="3"/>
      <c r="D375" s="3"/>
      <c r="E375" s="3"/>
      <c r="F375" s="3"/>
      <c r="G375" s="2"/>
      <c r="H375" s="60"/>
      <c r="I375" s="60"/>
      <c r="M375" s="60"/>
      <c r="N375" s="60"/>
      <c r="O375" s="60"/>
      <c r="P375" s="60"/>
      <c r="S375" s="60"/>
      <c r="T375" s="60"/>
      <c r="U375" s="60"/>
      <c r="V375" s="60"/>
      <c r="W375" s="64"/>
      <c r="X375" s="64"/>
      <c r="Z375" s="60"/>
      <c r="AA375" s="60"/>
      <c r="AB375" s="60"/>
      <c r="AC375" s="60"/>
      <c r="AH375" s="73"/>
      <c r="AI375" s="3"/>
    </row>
    <row r="376" spans="2:35" ht="13.5" thickBot="1" x14ac:dyDescent="0.25">
      <c r="B376" s="3"/>
      <c r="C376" s="3"/>
      <c r="D376" s="3"/>
      <c r="E376" s="3"/>
      <c r="F376" s="3"/>
      <c r="G376" s="2"/>
      <c r="H376" s="60"/>
      <c r="I376" s="60"/>
      <c r="M376" s="60"/>
      <c r="N376" s="60"/>
      <c r="O376" s="60"/>
      <c r="P376" s="60"/>
      <c r="S376" s="60"/>
      <c r="T376" s="60"/>
      <c r="U376" s="60"/>
      <c r="V376" s="60"/>
      <c r="W376" s="64"/>
      <c r="X376" s="64"/>
      <c r="Z376" s="60"/>
      <c r="AA376" s="60"/>
      <c r="AB376" s="60"/>
      <c r="AC376" s="60"/>
      <c r="AH376" s="73"/>
      <c r="AI376" s="3"/>
    </row>
    <row r="377" spans="2:35" ht="13.5" thickBot="1" x14ac:dyDescent="0.25">
      <c r="B377" s="3"/>
      <c r="C377" s="3"/>
      <c r="D377" s="3"/>
      <c r="E377" s="3"/>
      <c r="F377" s="3"/>
      <c r="G377" s="2"/>
      <c r="H377" s="60"/>
      <c r="I377" s="60"/>
      <c r="M377" s="60"/>
      <c r="N377" s="60"/>
      <c r="O377" s="60"/>
      <c r="P377" s="60"/>
      <c r="S377" s="60"/>
      <c r="T377" s="60"/>
      <c r="U377" s="60"/>
      <c r="V377" s="60"/>
      <c r="W377" s="64"/>
      <c r="X377" s="64"/>
      <c r="Z377" s="60"/>
      <c r="AA377" s="60"/>
      <c r="AB377" s="60"/>
      <c r="AC377" s="60"/>
      <c r="AH377" s="73"/>
      <c r="AI377" s="3"/>
    </row>
    <row r="378" spans="2:35" ht="13.5" thickBot="1" x14ac:dyDescent="0.25">
      <c r="B378" s="3"/>
      <c r="C378" s="3"/>
      <c r="D378" s="3"/>
      <c r="E378" s="3"/>
      <c r="F378" s="3"/>
      <c r="G378" s="2"/>
      <c r="H378" s="60"/>
      <c r="I378" s="60"/>
      <c r="M378" s="60"/>
      <c r="N378" s="60"/>
      <c r="O378" s="60"/>
      <c r="P378" s="60"/>
      <c r="S378" s="60"/>
      <c r="T378" s="60"/>
      <c r="U378" s="60"/>
      <c r="V378" s="60"/>
      <c r="W378" s="64"/>
      <c r="X378" s="64"/>
      <c r="Z378" s="60"/>
      <c r="AA378" s="60"/>
      <c r="AB378" s="60"/>
      <c r="AC378" s="60"/>
      <c r="AH378" s="73"/>
      <c r="AI378" s="3"/>
    </row>
    <row r="379" spans="2:35" ht="13.5" thickBot="1" x14ac:dyDescent="0.25">
      <c r="B379" s="3"/>
      <c r="C379" s="3"/>
      <c r="D379" s="3"/>
      <c r="E379" s="3"/>
      <c r="F379" s="3"/>
      <c r="G379" s="2"/>
      <c r="H379" s="60"/>
      <c r="I379" s="60"/>
      <c r="M379" s="60"/>
      <c r="N379" s="60"/>
      <c r="O379" s="60"/>
      <c r="P379" s="60"/>
      <c r="S379" s="60"/>
      <c r="T379" s="60"/>
      <c r="U379" s="60"/>
      <c r="V379" s="60"/>
      <c r="W379" s="64"/>
      <c r="X379" s="64"/>
      <c r="Z379" s="60"/>
      <c r="AA379" s="60"/>
      <c r="AB379" s="60"/>
      <c r="AC379" s="60"/>
      <c r="AH379" s="73"/>
      <c r="AI379" s="3"/>
    </row>
    <row r="380" spans="2:35" ht="13.5" thickBot="1" x14ac:dyDescent="0.25">
      <c r="B380" s="3"/>
      <c r="C380" s="3"/>
      <c r="D380" s="3"/>
      <c r="E380" s="3"/>
      <c r="F380" s="3"/>
      <c r="G380" s="2"/>
      <c r="H380" s="60"/>
      <c r="I380" s="60"/>
      <c r="M380" s="60"/>
      <c r="N380" s="60"/>
      <c r="O380" s="60"/>
      <c r="P380" s="60"/>
      <c r="S380" s="60"/>
      <c r="T380" s="60"/>
      <c r="U380" s="60"/>
      <c r="V380" s="60"/>
      <c r="W380" s="64"/>
      <c r="X380" s="64"/>
      <c r="Z380" s="60"/>
      <c r="AA380" s="60"/>
      <c r="AB380" s="60"/>
      <c r="AC380" s="60"/>
      <c r="AH380" s="73"/>
      <c r="AI380" s="3"/>
    </row>
    <row r="381" spans="2:35" ht="13.5" thickBot="1" x14ac:dyDescent="0.25">
      <c r="B381" s="3"/>
      <c r="C381" s="3"/>
      <c r="D381" s="3"/>
      <c r="E381" s="3"/>
      <c r="F381" s="3"/>
      <c r="G381" s="2"/>
      <c r="H381" s="60"/>
      <c r="I381" s="60"/>
      <c r="M381" s="60"/>
      <c r="N381" s="60"/>
      <c r="O381" s="60"/>
      <c r="P381" s="60"/>
      <c r="S381" s="60"/>
      <c r="T381" s="60"/>
      <c r="U381" s="60"/>
      <c r="V381" s="60"/>
      <c r="W381" s="64"/>
      <c r="X381" s="64"/>
      <c r="Z381" s="60"/>
      <c r="AA381" s="60"/>
      <c r="AB381" s="60"/>
      <c r="AC381" s="60"/>
      <c r="AH381" s="73"/>
      <c r="AI381" s="3"/>
    </row>
    <row r="382" spans="2:35" ht="13.5" thickBot="1" x14ac:dyDescent="0.25">
      <c r="B382" s="3"/>
      <c r="C382" s="3"/>
      <c r="D382" s="3"/>
      <c r="E382" s="3"/>
      <c r="F382" s="3"/>
      <c r="G382" s="2"/>
      <c r="H382" s="60"/>
      <c r="I382" s="60"/>
      <c r="M382" s="60"/>
      <c r="N382" s="60"/>
      <c r="O382" s="60"/>
      <c r="P382" s="60"/>
      <c r="S382" s="60"/>
      <c r="T382" s="60"/>
      <c r="U382" s="60"/>
      <c r="V382" s="60"/>
      <c r="W382" s="64"/>
      <c r="X382" s="64"/>
      <c r="Z382" s="60"/>
      <c r="AA382" s="60"/>
      <c r="AB382" s="60"/>
      <c r="AC382" s="60"/>
      <c r="AH382" s="73"/>
      <c r="AI382" s="3"/>
    </row>
    <row r="383" spans="2:35" ht="13.5" thickBot="1" x14ac:dyDescent="0.25">
      <c r="B383" s="3"/>
      <c r="C383" s="3"/>
      <c r="D383" s="3"/>
      <c r="E383" s="3"/>
      <c r="F383" s="3"/>
      <c r="G383" s="2"/>
      <c r="H383" s="60"/>
      <c r="I383" s="60"/>
      <c r="M383" s="60"/>
      <c r="N383" s="60"/>
      <c r="O383" s="60"/>
      <c r="P383" s="60"/>
      <c r="S383" s="60"/>
      <c r="T383" s="60"/>
      <c r="U383" s="60"/>
      <c r="V383" s="60"/>
      <c r="W383" s="64"/>
      <c r="X383" s="64"/>
      <c r="Z383" s="60"/>
      <c r="AA383" s="60"/>
      <c r="AB383" s="60"/>
      <c r="AC383" s="60"/>
      <c r="AH383" s="73"/>
      <c r="AI383" s="3"/>
    </row>
    <row r="384" spans="2:35" ht="13.5" thickBot="1" x14ac:dyDescent="0.25">
      <c r="B384" s="3"/>
      <c r="C384" s="3"/>
      <c r="D384" s="3"/>
      <c r="E384" s="3"/>
      <c r="F384" s="3"/>
      <c r="G384" s="2"/>
      <c r="H384" s="60"/>
      <c r="I384" s="60"/>
      <c r="M384" s="60"/>
      <c r="N384" s="60"/>
      <c r="O384" s="60"/>
      <c r="P384" s="60"/>
      <c r="S384" s="60"/>
      <c r="T384" s="60"/>
      <c r="U384" s="60"/>
      <c r="V384" s="60"/>
      <c r="W384" s="64"/>
      <c r="X384" s="64"/>
      <c r="Z384" s="60"/>
      <c r="AA384" s="60"/>
      <c r="AB384" s="60"/>
      <c r="AC384" s="60"/>
      <c r="AH384" s="73"/>
      <c r="AI384" s="3"/>
    </row>
    <row r="385" spans="2:35" ht="13.5" thickBot="1" x14ac:dyDescent="0.25">
      <c r="B385" s="3"/>
      <c r="C385" s="3"/>
      <c r="D385" s="3"/>
      <c r="E385" s="3"/>
      <c r="F385" s="3"/>
      <c r="G385" s="2"/>
      <c r="H385" s="60"/>
      <c r="I385" s="60"/>
      <c r="M385" s="60"/>
      <c r="N385" s="60"/>
      <c r="O385" s="60"/>
      <c r="P385" s="60"/>
      <c r="S385" s="60"/>
      <c r="T385" s="60"/>
      <c r="U385" s="60"/>
      <c r="V385" s="60"/>
      <c r="W385" s="64"/>
      <c r="X385" s="64"/>
      <c r="Z385" s="60"/>
      <c r="AA385" s="60"/>
      <c r="AB385" s="60"/>
      <c r="AC385" s="60"/>
      <c r="AH385" s="73"/>
      <c r="AI385" s="3"/>
    </row>
    <row r="386" spans="2:35" ht="13.5" thickBot="1" x14ac:dyDescent="0.25">
      <c r="B386" s="3"/>
      <c r="C386" s="3"/>
      <c r="D386" s="3"/>
      <c r="E386" s="3"/>
      <c r="F386" s="3"/>
      <c r="G386" s="2"/>
      <c r="H386" s="60"/>
      <c r="I386" s="60"/>
      <c r="M386" s="60"/>
      <c r="N386" s="60"/>
      <c r="O386" s="60"/>
      <c r="P386" s="60"/>
      <c r="S386" s="60"/>
      <c r="T386" s="60"/>
      <c r="U386" s="60"/>
      <c r="V386" s="60"/>
      <c r="W386" s="64"/>
      <c r="X386" s="64"/>
      <c r="Z386" s="60"/>
      <c r="AA386" s="60"/>
      <c r="AB386" s="60"/>
      <c r="AC386" s="60"/>
      <c r="AH386" s="73"/>
      <c r="AI386" s="3"/>
    </row>
    <row r="387" spans="2:35" ht="13.5" thickBot="1" x14ac:dyDescent="0.25">
      <c r="B387" s="3"/>
      <c r="C387" s="3"/>
      <c r="D387" s="3"/>
      <c r="E387" s="3"/>
      <c r="F387" s="3"/>
      <c r="G387" s="2"/>
      <c r="H387" s="60"/>
      <c r="I387" s="60"/>
      <c r="M387" s="60"/>
      <c r="N387" s="60"/>
      <c r="O387" s="60"/>
      <c r="P387" s="60"/>
      <c r="S387" s="60"/>
      <c r="T387" s="60"/>
      <c r="U387" s="60"/>
      <c r="V387" s="60"/>
      <c r="W387" s="64"/>
      <c r="X387" s="64"/>
      <c r="Z387" s="60"/>
      <c r="AA387" s="60"/>
      <c r="AB387" s="60"/>
      <c r="AC387" s="60"/>
      <c r="AH387" s="73"/>
      <c r="AI387" s="3"/>
    </row>
    <row r="388" spans="2:35" ht="13.5" thickBot="1" x14ac:dyDescent="0.25">
      <c r="B388" s="3"/>
      <c r="C388" s="3"/>
      <c r="D388" s="3"/>
      <c r="E388" s="3"/>
      <c r="F388" s="3"/>
      <c r="G388" s="2"/>
      <c r="H388" s="60"/>
      <c r="I388" s="60"/>
      <c r="M388" s="60"/>
      <c r="N388" s="60"/>
      <c r="O388" s="60"/>
      <c r="P388" s="60"/>
      <c r="S388" s="60"/>
      <c r="T388" s="60"/>
      <c r="U388" s="60"/>
      <c r="V388" s="60"/>
      <c r="W388" s="64"/>
      <c r="X388" s="64"/>
      <c r="Z388" s="60"/>
      <c r="AA388" s="60"/>
      <c r="AB388" s="60"/>
      <c r="AC388" s="60"/>
      <c r="AH388" s="73"/>
      <c r="AI388" s="3"/>
    </row>
    <row r="389" spans="2:35" ht="13.5" thickBot="1" x14ac:dyDescent="0.25">
      <c r="B389" s="3"/>
      <c r="C389" s="3"/>
      <c r="D389" s="3"/>
      <c r="E389" s="3"/>
      <c r="F389" s="3"/>
      <c r="G389" s="2"/>
      <c r="H389" s="60"/>
      <c r="I389" s="60"/>
      <c r="M389" s="60"/>
      <c r="N389" s="60"/>
      <c r="O389" s="60"/>
      <c r="P389" s="60"/>
      <c r="S389" s="60"/>
      <c r="T389" s="60"/>
      <c r="U389" s="60"/>
      <c r="V389" s="60"/>
      <c r="W389" s="64"/>
      <c r="X389" s="64"/>
      <c r="Z389" s="60"/>
      <c r="AA389" s="60"/>
      <c r="AB389" s="60"/>
      <c r="AC389" s="60"/>
      <c r="AH389" s="73"/>
      <c r="AI389" s="3"/>
    </row>
    <row r="390" spans="2:35" ht="13.5" thickBot="1" x14ac:dyDescent="0.25">
      <c r="B390" s="3"/>
      <c r="C390" s="3"/>
      <c r="D390" s="3"/>
      <c r="E390" s="3"/>
      <c r="F390" s="3"/>
      <c r="G390" s="2"/>
      <c r="H390" s="60"/>
      <c r="I390" s="60"/>
      <c r="M390" s="60"/>
      <c r="N390" s="60"/>
      <c r="O390" s="60"/>
      <c r="P390" s="60"/>
      <c r="S390" s="60"/>
      <c r="T390" s="60"/>
      <c r="U390" s="60"/>
      <c r="V390" s="60"/>
      <c r="W390" s="64"/>
      <c r="X390" s="64"/>
      <c r="Z390" s="60"/>
      <c r="AA390" s="60"/>
      <c r="AB390" s="60"/>
      <c r="AC390" s="60"/>
      <c r="AH390" s="73"/>
      <c r="AI390" s="3"/>
    </row>
    <row r="391" spans="2:35" ht="13.5" thickBot="1" x14ac:dyDescent="0.25">
      <c r="B391" s="3"/>
      <c r="C391" s="3"/>
      <c r="D391" s="3"/>
      <c r="E391" s="3"/>
      <c r="F391" s="3"/>
      <c r="G391" s="2"/>
      <c r="H391" s="60"/>
      <c r="I391" s="60"/>
      <c r="M391" s="60"/>
      <c r="N391" s="60"/>
      <c r="O391" s="60"/>
      <c r="P391" s="60"/>
      <c r="S391" s="60"/>
      <c r="T391" s="60"/>
      <c r="U391" s="60"/>
      <c r="V391" s="60"/>
      <c r="W391" s="64"/>
      <c r="X391" s="64"/>
      <c r="Z391" s="60"/>
      <c r="AA391" s="60"/>
      <c r="AB391" s="60"/>
      <c r="AC391" s="60"/>
      <c r="AH391" s="73"/>
      <c r="AI391" s="3"/>
    </row>
    <row r="392" spans="2:35" ht="13.5" thickBot="1" x14ac:dyDescent="0.25">
      <c r="B392" s="3"/>
      <c r="C392" s="3"/>
      <c r="D392" s="3"/>
      <c r="E392" s="3"/>
      <c r="F392" s="3"/>
      <c r="G392" s="2"/>
      <c r="H392" s="60"/>
      <c r="I392" s="60"/>
      <c r="M392" s="60"/>
      <c r="N392" s="60"/>
      <c r="O392" s="60"/>
      <c r="P392" s="60"/>
      <c r="S392" s="60"/>
      <c r="T392" s="60"/>
      <c r="U392" s="60"/>
      <c r="V392" s="60"/>
      <c r="W392" s="64"/>
      <c r="X392" s="64"/>
      <c r="Z392" s="60"/>
      <c r="AA392" s="60"/>
      <c r="AB392" s="60"/>
      <c r="AC392" s="60"/>
      <c r="AH392" s="73"/>
      <c r="AI392" s="3"/>
    </row>
    <row r="393" spans="2:35" ht="13.5" thickBot="1" x14ac:dyDescent="0.25">
      <c r="B393" s="3"/>
      <c r="C393" s="3"/>
      <c r="D393" s="3"/>
      <c r="E393" s="3"/>
      <c r="F393" s="3"/>
      <c r="G393" s="2"/>
      <c r="H393" s="60"/>
      <c r="I393" s="60"/>
      <c r="M393" s="60"/>
      <c r="N393" s="60"/>
      <c r="O393" s="60"/>
      <c r="P393" s="60"/>
      <c r="S393" s="60"/>
      <c r="T393" s="60"/>
      <c r="U393" s="60"/>
      <c r="V393" s="60"/>
      <c r="W393" s="64"/>
      <c r="X393" s="64"/>
      <c r="Z393" s="60"/>
      <c r="AA393" s="60"/>
      <c r="AB393" s="60"/>
      <c r="AC393" s="60"/>
      <c r="AH393" s="73"/>
      <c r="AI393" s="3"/>
    </row>
    <row r="394" spans="2:35" ht="13.5" thickBot="1" x14ac:dyDescent="0.25">
      <c r="B394" s="3"/>
      <c r="C394" s="3"/>
      <c r="D394" s="3"/>
      <c r="E394" s="3"/>
      <c r="F394" s="3"/>
      <c r="G394" s="2"/>
      <c r="H394" s="60"/>
      <c r="I394" s="60"/>
      <c r="M394" s="60"/>
      <c r="N394" s="60"/>
      <c r="O394" s="60"/>
      <c r="P394" s="60"/>
      <c r="S394" s="60"/>
      <c r="T394" s="60"/>
      <c r="U394" s="60"/>
      <c r="V394" s="60"/>
      <c r="W394" s="64"/>
      <c r="X394" s="64"/>
      <c r="Z394" s="60"/>
      <c r="AA394" s="60"/>
      <c r="AB394" s="60"/>
      <c r="AC394" s="60"/>
      <c r="AH394" s="73"/>
      <c r="AI394" s="3"/>
    </row>
    <row r="395" spans="2:35" ht="13.5" thickBot="1" x14ac:dyDescent="0.25">
      <c r="B395" s="3"/>
      <c r="C395" s="3"/>
      <c r="D395" s="3"/>
      <c r="E395" s="3"/>
      <c r="F395" s="3"/>
      <c r="G395" s="2"/>
      <c r="H395" s="60"/>
      <c r="I395" s="60"/>
      <c r="M395" s="60"/>
      <c r="N395" s="60"/>
      <c r="O395" s="60"/>
      <c r="P395" s="60"/>
      <c r="S395" s="60"/>
      <c r="T395" s="60"/>
      <c r="U395" s="60"/>
      <c r="V395" s="60"/>
      <c r="W395" s="64"/>
      <c r="X395" s="64"/>
      <c r="Z395" s="60"/>
      <c r="AA395" s="60"/>
      <c r="AB395" s="60"/>
      <c r="AC395" s="60"/>
      <c r="AH395" s="73"/>
      <c r="AI395" s="3"/>
    </row>
    <row r="396" spans="2:35" ht="13.5" thickBot="1" x14ac:dyDescent="0.25">
      <c r="B396" s="3"/>
      <c r="C396" s="3"/>
      <c r="D396" s="3"/>
      <c r="E396" s="3"/>
      <c r="F396" s="3"/>
      <c r="G396" s="2"/>
      <c r="H396" s="60"/>
      <c r="I396" s="60"/>
      <c r="M396" s="60"/>
      <c r="N396" s="60"/>
      <c r="O396" s="60"/>
      <c r="P396" s="60"/>
      <c r="S396" s="60"/>
      <c r="T396" s="60"/>
      <c r="U396" s="60"/>
      <c r="V396" s="60"/>
      <c r="W396" s="64"/>
      <c r="X396" s="64"/>
      <c r="Z396" s="60"/>
      <c r="AA396" s="60"/>
      <c r="AB396" s="60"/>
      <c r="AC396" s="60"/>
      <c r="AH396" s="73"/>
      <c r="AI396" s="3"/>
    </row>
    <row r="397" spans="2:35" ht="13.5" thickBot="1" x14ac:dyDescent="0.25">
      <c r="B397" s="3"/>
      <c r="C397" s="3"/>
      <c r="D397" s="3"/>
      <c r="E397" s="3"/>
      <c r="F397" s="3"/>
      <c r="G397" s="2"/>
      <c r="H397" s="60"/>
      <c r="I397" s="60"/>
      <c r="M397" s="60"/>
      <c r="N397" s="60"/>
      <c r="O397" s="60"/>
      <c r="P397" s="60"/>
      <c r="S397" s="60"/>
      <c r="T397" s="60"/>
      <c r="U397" s="60"/>
      <c r="V397" s="60"/>
      <c r="W397" s="64"/>
      <c r="X397" s="64"/>
      <c r="Z397" s="60"/>
      <c r="AA397" s="60"/>
      <c r="AB397" s="60"/>
      <c r="AC397" s="60"/>
      <c r="AH397" s="73"/>
      <c r="AI397" s="3"/>
    </row>
    <row r="398" spans="2:35" ht="13.5" thickBot="1" x14ac:dyDescent="0.25">
      <c r="B398" s="3"/>
      <c r="C398" s="3"/>
      <c r="D398" s="3"/>
      <c r="E398" s="3"/>
      <c r="F398" s="3"/>
      <c r="G398" s="2"/>
      <c r="H398" s="60"/>
      <c r="I398" s="60"/>
      <c r="M398" s="60"/>
      <c r="N398" s="60"/>
      <c r="O398" s="60"/>
      <c r="P398" s="60"/>
      <c r="S398" s="60"/>
      <c r="T398" s="60"/>
      <c r="U398" s="60"/>
      <c r="V398" s="60"/>
      <c r="W398" s="64"/>
      <c r="X398" s="64"/>
      <c r="Z398" s="60"/>
      <c r="AA398" s="60"/>
      <c r="AB398" s="60"/>
      <c r="AC398" s="60"/>
      <c r="AH398" s="73"/>
      <c r="AI398" s="3"/>
    </row>
    <row r="399" spans="2:35" ht="13.5" thickBot="1" x14ac:dyDescent="0.25">
      <c r="B399" s="3"/>
      <c r="C399" s="3"/>
      <c r="D399" s="3"/>
      <c r="E399" s="3"/>
      <c r="F399" s="3"/>
      <c r="G399" s="2"/>
      <c r="H399" s="60"/>
      <c r="I399" s="60"/>
      <c r="M399" s="60"/>
      <c r="N399" s="60"/>
      <c r="O399" s="60"/>
      <c r="P399" s="60"/>
      <c r="S399" s="60"/>
      <c r="T399" s="60"/>
      <c r="U399" s="60"/>
      <c r="V399" s="60"/>
      <c r="W399" s="64"/>
      <c r="X399" s="64"/>
      <c r="Z399" s="60"/>
      <c r="AA399" s="60"/>
      <c r="AB399" s="60"/>
      <c r="AC399" s="60"/>
      <c r="AH399" s="73"/>
      <c r="AI399" s="3"/>
    </row>
    <row r="400" spans="2:35" ht="13.5" thickBot="1" x14ac:dyDescent="0.25">
      <c r="B400" s="3"/>
      <c r="C400" s="3"/>
      <c r="D400" s="3"/>
      <c r="E400" s="3"/>
      <c r="F400" s="3"/>
      <c r="G400" s="2"/>
      <c r="H400" s="60"/>
      <c r="I400" s="60"/>
      <c r="M400" s="60"/>
      <c r="N400" s="60"/>
      <c r="O400" s="60"/>
      <c r="P400" s="60"/>
      <c r="S400" s="60"/>
      <c r="T400" s="60"/>
      <c r="U400" s="60"/>
      <c r="V400" s="60"/>
      <c r="W400" s="64"/>
      <c r="X400" s="64"/>
      <c r="Z400" s="60"/>
      <c r="AA400" s="60"/>
      <c r="AB400" s="60"/>
      <c r="AC400" s="60"/>
      <c r="AH400" s="73"/>
      <c r="AI400" s="3"/>
    </row>
    <row r="401" spans="2:35" ht="13.5" thickBot="1" x14ac:dyDescent="0.25">
      <c r="B401" s="3"/>
      <c r="C401" s="3"/>
      <c r="D401" s="3"/>
      <c r="E401" s="3"/>
      <c r="F401" s="3"/>
      <c r="G401" s="2"/>
      <c r="H401" s="60"/>
      <c r="I401" s="60"/>
      <c r="M401" s="60"/>
      <c r="N401" s="60"/>
      <c r="O401" s="60"/>
      <c r="P401" s="60"/>
      <c r="S401" s="60"/>
      <c r="T401" s="60"/>
      <c r="U401" s="60"/>
      <c r="V401" s="60"/>
      <c r="W401" s="64"/>
      <c r="X401" s="64"/>
      <c r="Z401" s="60"/>
      <c r="AA401" s="60"/>
      <c r="AB401" s="60"/>
      <c r="AC401" s="60"/>
      <c r="AH401" s="73"/>
      <c r="AI401" s="3"/>
    </row>
    <row r="402" spans="2:35" ht="13.5" thickBot="1" x14ac:dyDescent="0.25">
      <c r="B402" s="3"/>
      <c r="C402" s="3"/>
      <c r="D402" s="3"/>
      <c r="E402" s="3"/>
      <c r="F402" s="3"/>
      <c r="G402" s="2"/>
      <c r="H402" s="60"/>
      <c r="I402" s="60"/>
      <c r="M402" s="60"/>
      <c r="N402" s="60"/>
      <c r="O402" s="60"/>
      <c r="P402" s="60"/>
      <c r="S402" s="60"/>
      <c r="T402" s="60"/>
      <c r="U402" s="60"/>
      <c r="V402" s="60"/>
      <c r="W402" s="64"/>
      <c r="X402" s="64"/>
      <c r="Z402" s="60"/>
      <c r="AA402" s="60"/>
      <c r="AB402" s="60"/>
      <c r="AC402" s="60"/>
      <c r="AH402" s="73"/>
      <c r="AI402" s="3"/>
    </row>
    <row r="403" spans="2:35" ht="13.5" thickBot="1" x14ac:dyDescent="0.25">
      <c r="B403" s="3"/>
      <c r="C403" s="3"/>
      <c r="D403" s="3"/>
      <c r="E403" s="3"/>
      <c r="F403" s="3"/>
      <c r="G403" s="2"/>
      <c r="H403" s="60"/>
      <c r="I403" s="60"/>
      <c r="M403" s="60"/>
      <c r="N403" s="60"/>
      <c r="O403" s="60"/>
      <c r="P403" s="60"/>
      <c r="S403" s="60"/>
      <c r="T403" s="60"/>
      <c r="U403" s="60"/>
      <c r="V403" s="60"/>
      <c r="W403" s="64"/>
      <c r="X403" s="64"/>
      <c r="Z403" s="60"/>
      <c r="AA403" s="60"/>
      <c r="AB403" s="60"/>
      <c r="AC403" s="60"/>
      <c r="AH403" s="73"/>
      <c r="AI403" s="3"/>
    </row>
    <row r="404" spans="2:35" ht="13.5" thickBot="1" x14ac:dyDescent="0.25">
      <c r="B404" s="3"/>
      <c r="C404" s="3"/>
      <c r="D404" s="3"/>
      <c r="E404" s="3"/>
      <c r="F404" s="3"/>
      <c r="G404" s="2"/>
      <c r="H404" s="60"/>
      <c r="I404" s="60"/>
      <c r="M404" s="60"/>
      <c r="N404" s="60"/>
      <c r="O404" s="60"/>
      <c r="P404" s="60"/>
      <c r="S404" s="60"/>
      <c r="T404" s="60"/>
      <c r="U404" s="60"/>
      <c r="V404" s="60"/>
      <c r="W404" s="64"/>
      <c r="X404" s="64"/>
      <c r="Z404" s="60"/>
      <c r="AA404" s="60"/>
      <c r="AB404" s="60"/>
      <c r="AC404" s="60"/>
      <c r="AH404" s="73"/>
      <c r="AI404" s="3"/>
    </row>
    <row r="405" spans="2:35" ht="13.5" thickBot="1" x14ac:dyDescent="0.25">
      <c r="B405" s="3"/>
      <c r="C405" s="3"/>
      <c r="D405" s="3"/>
      <c r="E405" s="3"/>
      <c r="F405" s="3"/>
      <c r="G405" s="2"/>
      <c r="H405" s="60"/>
      <c r="I405" s="60"/>
      <c r="M405" s="60"/>
      <c r="N405" s="60"/>
      <c r="O405" s="60"/>
      <c r="P405" s="60"/>
      <c r="S405" s="60"/>
      <c r="T405" s="60"/>
      <c r="U405" s="60"/>
      <c r="V405" s="60"/>
      <c r="W405" s="64"/>
      <c r="X405" s="64"/>
      <c r="Z405" s="60"/>
      <c r="AA405" s="60"/>
      <c r="AB405" s="60"/>
      <c r="AC405" s="60"/>
      <c r="AH405" s="73"/>
      <c r="AI405" s="3"/>
    </row>
    <row r="406" spans="2:35" ht="13.5" thickBot="1" x14ac:dyDescent="0.25">
      <c r="B406" s="3"/>
      <c r="C406" s="3"/>
      <c r="D406" s="3"/>
      <c r="E406" s="3"/>
      <c r="F406" s="3"/>
      <c r="G406" s="2"/>
      <c r="H406" s="60"/>
      <c r="I406" s="60"/>
      <c r="M406" s="60"/>
      <c r="N406" s="60"/>
      <c r="O406" s="60"/>
      <c r="P406" s="60"/>
      <c r="S406" s="60"/>
      <c r="T406" s="60"/>
      <c r="U406" s="60"/>
      <c r="V406" s="60"/>
      <c r="W406" s="64"/>
      <c r="X406" s="64"/>
      <c r="Z406" s="60"/>
      <c r="AA406" s="60"/>
      <c r="AB406" s="60"/>
      <c r="AC406" s="60"/>
      <c r="AH406" s="73"/>
      <c r="AI406" s="3"/>
    </row>
    <row r="407" spans="2:35" ht="13.5" thickBot="1" x14ac:dyDescent="0.25">
      <c r="B407" s="3"/>
      <c r="C407" s="3"/>
      <c r="D407" s="3"/>
      <c r="E407" s="3"/>
      <c r="F407" s="3"/>
      <c r="G407" s="2"/>
      <c r="H407" s="60"/>
      <c r="I407" s="60"/>
      <c r="M407" s="60"/>
      <c r="N407" s="60"/>
      <c r="O407" s="60"/>
      <c r="P407" s="60"/>
      <c r="S407" s="60"/>
      <c r="T407" s="60"/>
      <c r="U407" s="60"/>
      <c r="V407" s="60"/>
      <c r="W407" s="64"/>
      <c r="X407" s="64"/>
      <c r="Z407" s="60"/>
      <c r="AA407" s="60"/>
      <c r="AB407" s="60"/>
      <c r="AC407" s="60"/>
      <c r="AH407" s="73"/>
      <c r="AI407" s="3"/>
    </row>
    <row r="408" spans="2:35" ht="13.5" thickBot="1" x14ac:dyDescent="0.25">
      <c r="B408" s="3"/>
      <c r="C408" s="3"/>
      <c r="D408" s="3"/>
      <c r="E408" s="3"/>
      <c r="F408" s="3"/>
      <c r="G408" s="2"/>
      <c r="H408" s="60"/>
      <c r="I408" s="60"/>
      <c r="M408" s="60"/>
      <c r="N408" s="60"/>
      <c r="O408" s="60"/>
      <c r="P408" s="60"/>
      <c r="S408" s="60"/>
      <c r="T408" s="60"/>
      <c r="U408" s="60"/>
      <c r="V408" s="60"/>
      <c r="W408" s="64"/>
      <c r="X408" s="64"/>
      <c r="Z408" s="60"/>
      <c r="AA408" s="60"/>
      <c r="AB408" s="60"/>
      <c r="AC408" s="60"/>
      <c r="AH408" s="73"/>
      <c r="AI408" s="3"/>
    </row>
    <row r="409" spans="2:35" ht="13.5" thickBot="1" x14ac:dyDescent="0.25">
      <c r="B409" s="3"/>
      <c r="C409" s="3"/>
      <c r="D409" s="3"/>
      <c r="E409" s="3"/>
      <c r="F409" s="3"/>
      <c r="G409" s="2"/>
      <c r="H409" s="60"/>
      <c r="I409" s="60"/>
      <c r="M409" s="60"/>
      <c r="N409" s="60"/>
      <c r="O409" s="60"/>
      <c r="P409" s="60"/>
      <c r="S409" s="60"/>
      <c r="T409" s="60"/>
      <c r="U409" s="60"/>
      <c r="V409" s="60"/>
      <c r="W409" s="64"/>
      <c r="X409" s="64"/>
      <c r="Z409" s="60"/>
      <c r="AA409" s="60"/>
      <c r="AB409" s="60"/>
      <c r="AC409" s="60"/>
      <c r="AH409" s="73"/>
      <c r="AI409" s="3"/>
    </row>
    <row r="410" spans="2:35" ht="13.5" thickBot="1" x14ac:dyDescent="0.25">
      <c r="B410" s="3"/>
      <c r="C410" s="3"/>
      <c r="D410" s="3"/>
      <c r="E410" s="3"/>
      <c r="F410" s="3"/>
      <c r="G410" s="2"/>
      <c r="H410" s="60"/>
      <c r="I410" s="60"/>
      <c r="M410" s="60"/>
      <c r="N410" s="60"/>
      <c r="O410" s="60"/>
      <c r="P410" s="60"/>
      <c r="S410" s="60"/>
      <c r="T410" s="60"/>
      <c r="U410" s="60"/>
      <c r="V410" s="60"/>
      <c r="W410" s="64"/>
      <c r="X410" s="64"/>
      <c r="Z410" s="60"/>
      <c r="AA410" s="60"/>
      <c r="AB410" s="60"/>
      <c r="AC410" s="60"/>
      <c r="AH410" s="73"/>
      <c r="AI410" s="3"/>
    </row>
    <row r="411" spans="2:35" ht="13.5" thickBot="1" x14ac:dyDescent="0.25">
      <c r="B411" s="3"/>
      <c r="C411" s="3"/>
      <c r="D411" s="3"/>
      <c r="E411" s="3"/>
      <c r="F411" s="3"/>
      <c r="G411" s="2"/>
      <c r="H411" s="60"/>
      <c r="I411" s="60"/>
      <c r="M411" s="60"/>
      <c r="N411" s="60"/>
      <c r="O411" s="60"/>
      <c r="P411" s="60"/>
      <c r="S411" s="60"/>
      <c r="T411" s="60"/>
      <c r="U411" s="60"/>
      <c r="V411" s="60"/>
      <c r="W411" s="64"/>
      <c r="X411" s="64"/>
      <c r="Z411" s="60"/>
      <c r="AA411" s="60"/>
      <c r="AB411" s="60"/>
      <c r="AC411" s="60"/>
      <c r="AH411" s="73"/>
      <c r="AI411" s="3"/>
    </row>
    <row r="412" spans="2:35" ht="13.5" thickBot="1" x14ac:dyDescent="0.25">
      <c r="B412" s="3"/>
      <c r="C412" s="3"/>
      <c r="D412" s="3"/>
      <c r="E412" s="3"/>
      <c r="F412" s="3"/>
      <c r="G412" s="2"/>
      <c r="H412" s="60"/>
      <c r="I412" s="60"/>
      <c r="M412" s="60"/>
      <c r="N412" s="60"/>
      <c r="O412" s="60"/>
      <c r="P412" s="60"/>
      <c r="S412" s="60"/>
      <c r="T412" s="60"/>
      <c r="U412" s="60"/>
      <c r="V412" s="60"/>
      <c r="W412" s="64"/>
      <c r="X412" s="64"/>
      <c r="Z412" s="60"/>
      <c r="AA412" s="60"/>
      <c r="AB412" s="60"/>
      <c r="AC412" s="60"/>
      <c r="AH412" s="73"/>
      <c r="AI412" s="3"/>
    </row>
    <row r="413" spans="2:35" ht="13.5" thickBot="1" x14ac:dyDescent="0.25">
      <c r="B413" s="3"/>
      <c r="C413" s="3"/>
      <c r="D413" s="3"/>
      <c r="E413" s="3"/>
      <c r="F413" s="3"/>
      <c r="G413" s="2"/>
      <c r="H413" s="60"/>
      <c r="I413" s="60"/>
      <c r="M413" s="60"/>
      <c r="N413" s="60"/>
      <c r="O413" s="60"/>
      <c r="P413" s="60"/>
      <c r="S413" s="60"/>
      <c r="T413" s="60"/>
      <c r="U413" s="60"/>
      <c r="V413" s="60"/>
      <c r="W413" s="64"/>
      <c r="X413" s="64"/>
      <c r="Z413" s="60"/>
      <c r="AA413" s="60"/>
      <c r="AB413" s="60"/>
      <c r="AC413" s="60"/>
      <c r="AH413" s="73"/>
      <c r="AI413" s="3"/>
    </row>
    <row r="414" spans="2:35" ht="13.5" thickBot="1" x14ac:dyDescent="0.25">
      <c r="B414" s="3"/>
      <c r="C414" s="3"/>
      <c r="D414" s="3"/>
      <c r="E414" s="3"/>
      <c r="F414" s="3"/>
      <c r="G414" s="2"/>
      <c r="H414" s="60"/>
      <c r="I414" s="60"/>
      <c r="M414" s="60"/>
      <c r="N414" s="60"/>
      <c r="O414" s="60"/>
      <c r="P414" s="60"/>
      <c r="S414" s="60"/>
      <c r="T414" s="60"/>
      <c r="U414" s="60"/>
      <c r="V414" s="60"/>
      <c r="W414" s="64"/>
      <c r="X414" s="64"/>
      <c r="Z414" s="60"/>
      <c r="AA414" s="60"/>
      <c r="AB414" s="60"/>
      <c r="AC414" s="60"/>
      <c r="AH414" s="73"/>
      <c r="AI414" s="3"/>
    </row>
    <row r="415" spans="2:35" ht="13.5" thickBot="1" x14ac:dyDescent="0.25">
      <c r="B415" s="3"/>
      <c r="C415" s="3"/>
      <c r="D415" s="3"/>
      <c r="E415" s="3"/>
      <c r="F415" s="3"/>
      <c r="G415" s="2"/>
      <c r="H415" s="60"/>
      <c r="I415" s="60"/>
      <c r="M415" s="60"/>
      <c r="N415" s="60"/>
      <c r="O415" s="60"/>
      <c r="P415" s="60"/>
      <c r="S415" s="60"/>
      <c r="T415" s="60"/>
      <c r="U415" s="60"/>
      <c r="V415" s="60"/>
      <c r="W415" s="64"/>
      <c r="X415" s="64"/>
      <c r="Z415" s="60"/>
      <c r="AA415" s="60"/>
      <c r="AB415" s="60"/>
      <c r="AC415" s="60"/>
      <c r="AH415" s="73"/>
      <c r="AI415" s="3"/>
    </row>
    <row r="416" spans="2:35" ht="13.5" thickBot="1" x14ac:dyDescent="0.25">
      <c r="B416" s="3"/>
      <c r="C416" s="3"/>
      <c r="D416" s="3"/>
      <c r="E416" s="3"/>
      <c r="F416" s="3"/>
      <c r="G416" s="2"/>
      <c r="H416" s="60"/>
      <c r="I416" s="60"/>
      <c r="M416" s="60"/>
      <c r="N416" s="60"/>
      <c r="O416" s="60"/>
      <c r="P416" s="60"/>
      <c r="S416" s="60"/>
      <c r="T416" s="60"/>
      <c r="U416" s="60"/>
      <c r="V416" s="60"/>
      <c r="W416" s="64"/>
      <c r="X416" s="64"/>
      <c r="Z416" s="60"/>
      <c r="AA416" s="60"/>
      <c r="AB416" s="60"/>
      <c r="AC416" s="60"/>
      <c r="AH416" s="73"/>
      <c r="AI416" s="3"/>
    </row>
    <row r="417" spans="2:35" ht="13.5" thickBot="1" x14ac:dyDescent="0.25">
      <c r="B417" s="3"/>
      <c r="C417" s="3"/>
      <c r="D417" s="3"/>
      <c r="E417" s="3"/>
      <c r="F417" s="3"/>
      <c r="G417" s="2"/>
      <c r="H417" s="60"/>
      <c r="I417" s="60"/>
      <c r="M417" s="60"/>
      <c r="N417" s="60"/>
      <c r="O417" s="60"/>
      <c r="P417" s="60"/>
      <c r="S417" s="60"/>
      <c r="T417" s="60"/>
      <c r="U417" s="60"/>
      <c r="V417" s="60"/>
      <c r="W417" s="64"/>
      <c r="X417" s="64"/>
      <c r="Z417" s="60"/>
      <c r="AA417" s="60"/>
      <c r="AB417" s="60"/>
      <c r="AC417" s="60"/>
      <c r="AH417" s="73"/>
      <c r="AI417" s="3"/>
    </row>
    <row r="418" spans="2:35" ht="13.5" thickBot="1" x14ac:dyDescent="0.25">
      <c r="B418" s="3"/>
      <c r="C418" s="3"/>
      <c r="D418" s="3"/>
      <c r="E418" s="3"/>
      <c r="F418" s="3"/>
      <c r="G418" s="2"/>
      <c r="H418" s="60"/>
      <c r="I418" s="60"/>
      <c r="M418" s="60"/>
      <c r="N418" s="60"/>
      <c r="O418" s="60"/>
      <c r="P418" s="60"/>
      <c r="S418" s="60"/>
      <c r="T418" s="60"/>
      <c r="U418" s="60"/>
      <c r="V418" s="60"/>
      <c r="W418" s="64"/>
      <c r="X418" s="64"/>
      <c r="Z418" s="60"/>
      <c r="AA418" s="60"/>
      <c r="AB418" s="60"/>
      <c r="AC418" s="60"/>
      <c r="AH418" s="73"/>
      <c r="AI418" s="3"/>
    </row>
    <row r="419" spans="2:35" ht="13.5" thickBot="1" x14ac:dyDescent="0.25">
      <c r="B419" s="3"/>
      <c r="C419" s="3"/>
      <c r="D419" s="3"/>
      <c r="E419" s="3"/>
      <c r="F419" s="3"/>
      <c r="G419" s="2"/>
      <c r="H419" s="60"/>
      <c r="I419" s="60"/>
      <c r="M419" s="60"/>
      <c r="N419" s="60"/>
      <c r="O419" s="60"/>
      <c r="P419" s="60"/>
      <c r="S419" s="60"/>
      <c r="T419" s="60"/>
      <c r="U419" s="60"/>
      <c r="V419" s="60"/>
      <c r="W419" s="64"/>
      <c r="X419" s="64"/>
      <c r="Z419" s="60"/>
      <c r="AA419" s="60"/>
      <c r="AB419" s="60"/>
      <c r="AC419" s="60"/>
      <c r="AH419" s="73"/>
      <c r="AI419" s="3"/>
    </row>
    <row r="420" spans="2:35" ht="13.5" thickBot="1" x14ac:dyDescent="0.25">
      <c r="B420" s="3"/>
      <c r="C420" s="3"/>
      <c r="D420" s="3"/>
      <c r="E420" s="3"/>
      <c r="F420" s="3"/>
      <c r="G420" s="2"/>
      <c r="H420" s="60"/>
      <c r="I420" s="60"/>
      <c r="M420" s="60"/>
      <c r="N420" s="60"/>
      <c r="O420" s="60"/>
      <c r="P420" s="60"/>
      <c r="S420" s="60"/>
      <c r="T420" s="60"/>
      <c r="U420" s="60"/>
      <c r="V420" s="60"/>
      <c r="W420" s="64"/>
      <c r="X420" s="64"/>
      <c r="Z420" s="60"/>
      <c r="AA420" s="60"/>
      <c r="AB420" s="60"/>
      <c r="AC420" s="60"/>
      <c r="AH420" s="73"/>
      <c r="AI420" s="3"/>
    </row>
    <row r="421" spans="2:35" ht="13.5" thickBot="1" x14ac:dyDescent="0.25">
      <c r="B421" s="3"/>
      <c r="C421" s="3"/>
      <c r="D421" s="3"/>
      <c r="E421" s="3"/>
      <c r="F421" s="3"/>
      <c r="G421" s="2"/>
      <c r="H421" s="60"/>
      <c r="I421" s="60"/>
      <c r="M421" s="60"/>
      <c r="N421" s="60"/>
      <c r="O421" s="60"/>
      <c r="P421" s="60"/>
      <c r="S421" s="60"/>
      <c r="T421" s="60"/>
      <c r="U421" s="60"/>
      <c r="V421" s="60"/>
      <c r="W421" s="64"/>
      <c r="X421" s="64"/>
      <c r="Z421" s="60"/>
      <c r="AA421" s="60"/>
      <c r="AB421" s="60"/>
      <c r="AC421" s="60"/>
      <c r="AH421" s="73"/>
      <c r="AI421" s="3"/>
    </row>
    <row r="422" spans="2:35" ht="13.5" thickBot="1" x14ac:dyDescent="0.25">
      <c r="B422" s="3"/>
      <c r="C422" s="3"/>
      <c r="D422" s="3"/>
      <c r="E422" s="3"/>
      <c r="F422" s="3"/>
      <c r="G422" s="2"/>
      <c r="H422" s="60"/>
      <c r="I422" s="60"/>
      <c r="M422" s="60"/>
      <c r="N422" s="60"/>
      <c r="O422" s="60"/>
      <c r="P422" s="60"/>
      <c r="S422" s="60"/>
      <c r="T422" s="60"/>
      <c r="U422" s="60"/>
      <c r="V422" s="60"/>
      <c r="W422" s="64"/>
      <c r="X422" s="64"/>
      <c r="Z422" s="60"/>
      <c r="AA422" s="60"/>
      <c r="AB422" s="60"/>
      <c r="AC422" s="60"/>
      <c r="AH422" s="73"/>
      <c r="AI422" s="3"/>
    </row>
    <row r="423" spans="2:35" ht="13.5" thickBot="1" x14ac:dyDescent="0.25">
      <c r="B423" s="3"/>
      <c r="C423" s="3"/>
      <c r="D423" s="3"/>
      <c r="E423" s="3"/>
      <c r="F423" s="3"/>
      <c r="G423" s="2"/>
      <c r="H423" s="60"/>
      <c r="I423" s="60"/>
      <c r="M423" s="60"/>
      <c r="N423" s="60"/>
      <c r="O423" s="60"/>
      <c r="P423" s="60"/>
      <c r="S423" s="60"/>
      <c r="T423" s="60"/>
      <c r="U423" s="60"/>
      <c r="V423" s="60"/>
      <c r="W423" s="64"/>
      <c r="X423" s="64"/>
      <c r="Z423" s="60"/>
      <c r="AA423" s="60"/>
      <c r="AB423" s="60"/>
      <c r="AC423" s="60"/>
      <c r="AH423" s="73"/>
      <c r="AI423" s="3"/>
    </row>
    <row r="424" spans="2:35" ht="13.5" thickBot="1" x14ac:dyDescent="0.25">
      <c r="B424" s="3"/>
      <c r="C424" s="3"/>
      <c r="D424" s="3"/>
      <c r="E424" s="3"/>
      <c r="F424" s="3"/>
      <c r="G424" s="2"/>
      <c r="H424" s="60"/>
      <c r="I424" s="60"/>
      <c r="M424" s="60"/>
      <c r="N424" s="60"/>
      <c r="O424" s="60"/>
      <c r="P424" s="60"/>
      <c r="S424" s="60"/>
      <c r="T424" s="60"/>
      <c r="U424" s="60"/>
      <c r="V424" s="60"/>
      <c r="W424" s="64"/>
      <c r="X424" s="64"/>
      <c r="Z424" s="60"/>
      <c r="AA424" s="60"/>
      <c r="AB424" s="60"/>
      <c r="AC424" s="60"/>
      <c r="AH424" s="73"/>
      <c r="AI424" s="3"/>
    </row>
    <row r="425" spans="2:35" ht="13.5" thickBot="1" x14ac:dyDescent="0.25">
      <c r="B425" s="3"/>
      <c r="C425" s="3"/>
      <c r="D425" s="3"/>
      <c r="E425" s="3"/>
      <c r="F425" s="3"/>
      <c r="G425" s="2"/>
      <c r="H425" s="60"/>
      <c r="I425" s="60"/>
      <c r="M425" s="60"/>
      <c r="N425" s="60"/>
      <c r="O425" s="60"/>
      <c r="P425" s="60"/>
      <c r="Z425" s="60"/>
      <c r="AA425" s="60"/>
      <c r="AB425" s="60"/>
      <c r="AC425" s="60"/>
      <c r="AH425" s="73"/>
      <c r="AI425" s="3"/>
    </row>
    <row r="426" spans="2:35" ht="13.5" thickBot="1" x14ac:dyDescent="0.25">
      <c r="B426" s="3"/>
      <c r="C426" s="3"/>
      <c r="D426" s="3"/>
      <c r="E426" s="3"/>
      <c r="F426" s="3"/>
      <c r="G426" s="2"/>
      <c r="H426" s="60"/>
      <c r="I426" s="60"/>
      <c r="M426" s="60"/>
      <c r="N426" s="60"/>
      <c r="O426" s="60"/>
      <c r="P426" s="60"/>
      <c r="Z426" s="60"/>
      <c r="AA426" s="60"/>
      <c r="AB426" s="60"/>
      <c r="AC426" s="60"/>
      <c r="AH426" s="73"/>
      <c r="AI426" s="3"/>
    </row>
    <row r="427" spans="2:35" ht="13.5" thickBot="1" x14ac:dyDescent="0.25">
      <c r="B427" s="3"/>
      <c r="C427" s="3"/>
      <c r="D427" s="3"/>
      <c r="E427" s="3"/>
      <c r="F427" s="3"/>
      <c r="G427" s="2"/>
      <c r="H427" s="60"/>
      <c r="I427" s="60"/>
      <c r="M427" s="60"/>
      <c r="N427" s="60"/>
      <c r="O427" s="60"/>
      <c r="P427" s="60"/>
      <c r="Z427" s="60"/>
      <c r="AA427" s="60"/>
      <c r="AB427" s="60"/>
      <c r="AC427" s="60"/>
      <c r="AH427" s="73"/>
      <c r="AI427" s="3"/>
    </row>
    <row r="428" spans="2:35" ht="13.5" thickBot="1" x14ac:dyDescent="0.25">
      <c r="B428" s="3"/>
      <c r="C428" s="3"/>
      <c r="D428" s="3"/>
      <c r="E428" s="3"/>
      <c r="F428" s="3"/>
      <c r="G428" s="2"/>
      <c r="H428" s="60"/>
      <c r="I428" s="60"/>
      <c r="M428" s="60"/>
      <c r="N428" s="60"/>
      <c r="O428" s="60"/>
      <c r="P428" s="60"/>
      <c r="Z428" s="60"/>
      <c r="AA428" s="60"/>
      <c r="AB428" s="60"/>
      <c r="AC428" s="60"/>
      <c r="AH428" s="73"/>
      <c r="AI428" s="3"/>
    </row>
    <row r="429" spans="2:35" ht="13.5" thickBot="1" x14ac:dyDescent="0.25">
      <c r="B429" s="3"/>
      <c r="C429" s="3"/>
      <c r="D429" s="3"/>
      <c r="E429" s="3"/>
      <c r="F429" s="3"/>
      <c r="G429" s="2"/>
      <c r="H429" s="60"/>
      <c r="I429" s="60"/>
      <c r="M429" s="60"/>
      <c r="N429" s="60"/>
      <c r="O429" s="60"/>
      <c r="P429" s="60"/>
      <c r="Z429" s="60"/>
      <c r="AA429" s="60"/>
      <c r="AB429" s="60"/>
      <c r="AC429" s="60"/>
      <c r="AH429" s="73"/>
      <c r="AI429" s="3"/>
    </row>
    <row r="430" spans="2:35" ht="13.5" thickBot="1" x14ac:dyDescent="0.25">
      <c r="B430" s="3"/>
      <c r="C430" s="3"/>
      <c r="D430" s="3"/>
      <c r="E430" s="3"/>
      <c r="F430" s="3"/>
      <c r="G430" s="2"/>
      <c r="H430" s="60"/>
      <c r="I430" s="60"/>
      <c r="M430" s="60"/>
      <c r="N430" s="60"/>
      <c r="O430" s="60"/>
      <c r="P430" s="60"/>
      <c r="Z430" s="60"/>
      <c r="AA430" s="60"/>
      <c r="AB430" s="60"/>
      <c r="AC430" s="60"/>
      <c r="AH430" s="73"/>
      <c r="AI430" s="3"/>
    </row>
    <row r="431" spans="2:35" ht="13.5" thickBot="1" x14ac:dyDescent="0.25">
      <c r="B431" s="3"/>
      <c r="C431" s="3"/>
      <c r="D431" s="3"/>
      <c r="E431" s="3"/>
      <c r="F431" s="3"/>
      <c r="G431" s="2"/>
      <c r="H431" s="60"/>
      <c r="I431" s="60"/>
      <c r="M431" s="60"/>
      <c r="N431" s="60"/>
      <c r="O431" s="60"/>
      <c r="P431" s="60"/>
      <c r="Z431" s="60"/>
      <c r="AA431" s="60"/>
      <c r="AB431" s="60"/>
      <c r="AC431" s="60"/>
      <c r="AH431" s="73"/>
      <c r="AI431" s="3"/>
    </row>
    <row r="432" spans="2:35" ht="13.5" thickBot="1" x14ac:dyDescent="0.25">
      <c r="B432" s="3"/>
      <c r="C432" s="3"/>
      <c r="D432" s="3"/>
      <c r="E432" s="3"/>
      <c r="F432" s="3"/>
      <c r="G432" s="2"/>
      <c r="H432" s="60"/>
      <c r="I432" s="60"/>
      <c r="M432" s="60"/>
      <c r="N432" s="60"/>
      <c r="O432" s="60"/>
      <c r="P432" s="60"/>
      <c r="Z432" s="60"/>
      <c r="AA432" s="60"/>
      <c r="AB432" s="60"/>
      <c r="AC432" s="60"/>
      <c r="AH432" s="73"/>
      <c r="AI432" s="3"/>
    </row>
    <row r="433" spans="2:35" ht="13.5" thickBot="1" x14ac:dyDescent="0.25">
      <c r="B433" s="3"/>
      <c r="C433" s="3"/>
      <c r="D433" s="3"/>
      <c r="E433" s="3"/>
      <c r="F433" s="3"/>
      <c r="G433" s="2"/>
      <c r="H433" s="60"/>
      <c r="I433" s="60"/>
      <c r="M433" s="60"/>
      <c r="N433" s="60"/>
      <c r="O433" s="60"/>
      <c r="P433" s="60"/>
      <c r="Z433" s="60"/>
      <c r="AA433" s="60"/>
      <c r="AB433" s="60"/>
      <c r="AC433" s="60"/>
      <c r="AH433" s="73"/>
      <c r="AI433" s="3"/>
    </row>
    <row r="434" spans="2:35" ht="13.5" thickBot="1" x14ac:dyDescent="0.25">
      <c r="B434" s="3"/>
      <c r="C434" s="3"/>
      <c r="D434" s="3"/>
      <c r="E434" s="3"/>
      <c r="F434" s="3"/>
      <c r="G434" s="2"/>
      <c r="H434" s="60"/>
      <c r="I434" s="60"/>
      <c r="M434" s="60"/>
      <c r="N434" s="60"/>
      <c r="O434" s="60"/>
      <c r="P434" s="60"/>
      <c r="Z434" s="60"/>
      <c r="AA434" s="60"/>
      <c r="AB434" s="60"/>
      <c r="AC434" s="60"/>
      <c r="AH434" s="73"/>
      <c r="AI434" s="3"/>
    </row>
    <row r="435" spans="2:35" ht="13.5" thickBot="1" x14ac:dyDescent="0.25">
      <c r="B435" s="3"/>
      <c r="C435" s="3"/>
      <c r="D435" s="3"/>
      <c r="E435" s="3"/>
      <c r="F435" s="3"/>
      <c r="G435" s="2"/>
      <c r="H435" s="60"/>
      <c r="I435" s="60"/>
      <c r="M435" s="60"/>
      <c r="N435" s="60"/>
      <c r="O435" s="60"/>
      <c r="P435" s="60"/>
      <c r="Z435" s="60"/>
      <c r="AA435" s="60"/>
      <c r="AB435" s="60"/>
      <c r="AC435" s="60"/>
      <c r="AH435" s="73"/>
      <c r="AI435" s="3"/>
    </row>
    <row r="436" spans="2:35" ht="13.5" thickBot="1" x14ac:dyDescent="0.25">
      <c r="B436" s="3"/>
      <c r="C436" s="3"/>
      <c r="D436" s="3"/>
      <c r="E436" s="3"/>
      <c r="F436" s="3"/>
      <c r="G436" s="2"/>
      <c r="H436" s="60"/>
      <c r="I436" s="60"/>
      <c r="M436" s="60"/>
      <c r="N436" s="60"/>
      <c r="O436" s="60"/>
      <c r="P436" s="60"/>
      <c r="Z436" s="60"/>
      <c r="AA436" s="60"/>
      <c r="AB436" s="60"/>
      <c r="AC436" s="60"/>
      <c r="AH436" s="73"/>
      <c r="AI436" s="3"/>
    </row>
    <row r="437" spans="2:35" ht="13.5" thickBot="1" x14ac:dyDescent="0.25">
      <c r="B437" s="3"/>
      <c r="C437" s="3"/>
      <c r="D437" s="3"/>
      <c r="E437" s="3"/>
      <c r="F437" s="3"/>
      <c r="G437" s="2"/>
      <c r="H437" s="60"/>
      <c r="I437" s="60"/>
      <c r="M437" s="60"/>
      <c r="N437" s="60"/>
      <c r="O437" s="60"/>
      <c r="P437" s="60"/>
      <c r="Z437" s="60"/>
      <c r="AA437" s="60"/>
      <c r="AB437" s="60"/>
      <c r="AC437" s="60"/>
      <c r="AH437" s="73"/>
      <c r="AI437" s="3"/>
    </row>
    <row r="438" spans="2:35" ht="13.5" thickBot="1" x14ac:dyDescent="0.25">
      <c r="B438" s="3"/>
      <c r="C438" s="3"/>
      <c r="D438" s="3"/>
      <c r="E438" s="3"/>
      <c r="F438" s="3"/>
      <c r="G438" s="2"/>
      <c r="H438" s="60"/>
      <c r="I438" s="60"/>
      <c r="M438" s="60"/>
      <c r="N438" s="60"/>
      <c r="O438" s="60"/>
      <c r="P438" s="60"/>
      <c r="Z438" s="60"/>
      <c r="AA438" s="60"/>
      <c r="AB438" s="60"/>
      <c r="AC438" s="60"/>
      <c r="AH438" s="73"/>
      <c r="AI438" s="3"/>
    </row>
    <row r="439" spans="2:35" ht="13.5" thickBot="1" x14ac:dyDescent="0.25">
      <c r="B439" s="3"/>
      <c r="C439" s="3"/>
      <c r="D439" s="3"/>
      <c r="E439" s="3"/>
      <c r="F439" s="3"/>
      <c r="G439" s="2"/>
      <c r="H439" s="60"/>
      <c r="I439" s="60"/>
      <c r="M439" s="60"/>
      <c r="N439" s="60"/>
      <c r="O439" s="60"/>
      <c r="P439" s="60"/>
      <c r="Z439" s="60"/>
      <c r="AA439" s="60"/>
      <c r="AB439" s="60"/>
      <c r="AC439" s="60"/>
      <c r="AH439" s="73"/>
      <c r="AI439" s="3"/>
    </row>
    <row r="440" spans="2:35" ht="13.5" thickBot="1" x14ac:dyDescent="0.25">
      <c r="B440" s="3"/>
      <c r="C440" s="3"/>
      <c r="D440" s="3"/>
      <c r="E440" s="3"/>
      <c r="F440" s="3"/>
      <c r="G440" s="2"/>
      <c r="H440" s="60"/>
      <c r="I440" s="60"/>
      <c r="M440" s="60"/>
      <c r="N440" s="60"/>
      <c r="O440" s="60"/>
      <c r="P440" s="60"/>
      <c r="Z440" s="60"/>
      <c r="AA440" s="60"/>
      <c r="AB440" s="60"/>
      <c r="AC440" s="60"/>
      <c r="AH440" s="73"/>
      <c r="AI440" s="3"/>
    </row>
    <row r="441" spans="2:35" ht="13.5" thickBot="1" x14ac:dyDescent="0.25">
      <c r="B441" s="3"/>
      <c r="C441" s="3"/>
      <c r="D441" s="3"/>
      <c r="E441" s="3"/>
      <c r="F441" s="3"/>
      <c r="G441" s="2"/>
      <c r="H441" s="60"/>
      <c r="I441" s="60"/>
      <c r="M441" s="60"/>
      <c r="N441" s="60"/>
      <c r="O441" s="60"/>
      <c r="P441" s="60"/>
      <c r="Z441" s="60"/>
      <c r="AA441" s="60"/>
      <c r="AB441" s="60"/>
      <c r="AC441" s="60"/>
      <c r="AH441" s="73"/>
      <c r="AI441" s="3"/>
    </row>
    <row r="442" spans="2:35" ht="13.5" thickBot="1" x14ac:dyDescent="0.25">
      <c r="B442" s="3"/>
      <c r="C442" s="3"/>
      <c r="D442" s="3"/>
      <c r="E442" s="3"/>
      <c r="F442" s="3"/>
      <c r="G442" s="2"/>
      <c r="H442" s="60"/>
      <c r="I442" s="60"/>
      <c r="M442" s="60"/>
      <c r="N442" s="60"/>
      <c r="O442" s="60"/>
      <c r="P442" s="60"/>
      <c r="Z442" s="60"/>
      <c r="AA442" s="60"/>
      <c r="AB442" s="60"/>
      <c r="AC442" s="60"/>
      <c r="AH442" s="73"/>
      <c r="AI442" s="3"/>
    </row>
    <row r="443" spans="2:35" ht="13.5" thickBot="1" x14ac:dyDescent="0.25">
      <c r="B443" s="3"/>
      <c r="C443" s="3"/>
      <c r="D443" s="3"/>
      <c r="E443" s="3"/>
      <c r="F443" s="3"/>
      <c r="G443" s="2"/>
      <c r="H443" s="60"/>
      <c r="I443" s="60"/>
      <c r="M443" s="60"/>
      <c r="N443" s="60"/>
      <c r="O443" s="60"/>
      <c r="P443" s="60"/>
      <c r="Z443" s="60"/>
      <c r="AA443" s="60"/>
      <c r="AB443" s="60"/>
      <c r="AC443" s="60"/>
      <c r="AH443" s="73"/>
      <c r="AI443" s="3"/>
    </row>
    <row r="444" spans="2:35" ht="13.5" thickBot="1" x14ac:dyDescent="0.25">
      <c r="B444" s="3"/>
      <c r="C444" s="3"/>
      <c r="D444" s="3"/>
      <c r="E444" s="3"/>
      <c r="F444" s="3"/>
      <c r="G444" s="2"/>
      <c r="H444" s="60"/>
      <c r="I444" s="60"/>
      <c r="M444" s="60"/>
      <c r="N444" s="60"/>
      <c r="O444" s="60"/>
      <c r="P444" s="60"/>
      <c r="Z444" s="60"/>
      <c r="AA444" s="60"/>
      <c r="AB444" s="60"/>
      <c r="AC444" s="60"/>
      <c r="AH444" s="73"/>
      <c r="AI444" s="3"/>
    </row>
    <row r="445" spans="2:35" ht="13.5" thickBot="1" x14ac:dyDescent="0.25">
      <c r="B445" s="3"/>
      <c r="C445" s="3"/>
      <c r="D445" s="3"/>
      <c r="E445" s="3"/>
      <c r="F445" s="3"/>
      <c r="G445" s="2"/>
      <c r="H445" s="60"/>
      <c r="I445" s="60"/>
      <c r="M445" s="60"/>
      <c r="N445" s="60"/>
      <c r="O445" s="60"/>
      <c r="P445" s="60"/>
      <c r="Z445" s="60"/>
      <c r="AA445" s="60"/>
      <c r="AB445" s="60"/>
      <c r="AC445" s="60"/>
      <c r="AH445" s="73"/>
      <c r="AI445" s="3"/>
    </row>
    <row r="446" spans="2:35" ht="13.5" thickBot="1" x14ac:dyDescent="0.25">
      <c r="B446" s="3"/>
      <c r="C446" s="3"/>
      <c r="D446" s="3"/>
      <c r="E446" s="3"/>
      <c r="F446" s="3"/>
      <c r="G446" s="2"/>
      <c r="H446" s="60"/>
      <c r="I446" s="60"/>
      <c r="M446" s="60"/>
      <c r="N446" s="60"/>
      <c r="O446" s="60"/>
      <c r="P446" s="60"/>
      <c r="Z446" s="60"/>
      <c r="AA446" s="60"/>
      <c r="AB446" s="60"/>
      <c r="AC446" s="60"/>
      <c r="AH446" s="73"/>
      <c r="AI446" s="3"/>
    </row>
    <row r="447" spans="2:35" ht="13.5" thickBot="1" x14ac:dyDescent="0.25">
      <c r="B447" s="3"/>
      <c r="C447" s="3"/>
      <c r="D447" s="3"/>
      <c r="E447" s="3"/>
      <c r="F447" s="3"/>
      <c r="G447" s="2"/>
      <c r="H447" s="60"/>
      <c r="I447" s="60"/>
      <c r="M447" s="60"/>
      <c r="N447" s="60"/>
      <c r="O447" s="60"/>
      <c r="P447" s="60"/>
      <c r="Z447" s="60"/>
      <c r="AA447" s="60"/>
      <c r="AB447" s="60"/>
      <c r="AC447" s="60"/>
      <c r="AH447" s="73"/>
      <c r="AI447" s="3"/>
    </row>
    <row r="448" spans="2:35" ht="13.5" thickBot="1" x14ac:dyDescent="0.25">
      <c r="B448" s="3"/>
      <c r="C448" s="3"/>
      <c r="D448" s="3"/>
      <c r="E448" s="3"/>
      <c r="F448" s="3"/>
      <c r="G448" s="2"/>
      <c r="H448" s="60"/>
      <c r="I448" s="60"/>
      <c r="M448" s="60"/>
      <c r="N448" s="60"/>
      <c r="O448" s="60"/>
      <c r="P448" s="60"/>
      <c r="Z448" s="60"/>
      <c r="AA448" s="60"/>
      <c r="AB448" s="60"/>
      <c r="AC448" s="60"/>
      <c r="AH448" s="73"/>
      <c r="AI448" s="3"/>
    </row>
    <row r="449" spans="2:35" ht="13.5" thickBot="1" x14ac:dyDescent="0.25">
      <c r="B449" s="3"/>
      <c r="C449" s="3"/>
      <c r="D449" s="3"/>
      <c r="E449" s="3"/>
      <c r="F449" s="3"/>
      <c r="G449" s="2"/>
      <c r="H449" s="60"/>
      <c r="I449" s="60"/>
      <c r="M449" s="60"/>
      <c r="N449" s="60"/>
      <c r="O449" s="60"/>
      <c r="P449" s="60"/>
      <c r="Z449" s="60"/>
      <c r="AA449" s="60"/>
      <c r="AB449" s="60"/>
      <c r="AC449" s="60"/>
      <c r="AH449" s="73"/>
      <c r="AI449" s="3"/>
    </row>
    <row r="450" spans="2:35" ht="13.5" thickBot="1" x14ac:dyDescent="0.25">
      <c r="B450" s="3"/>
      <c r="C450" s="3"/>
      <c r="D450" s="3"/>
      <c r="E450" s="3"/>
      <c r="F450" s="3"/>
      <c r="G450" s="2"/>
      <c r="H450" s="60"/>
      <c r="I450" s="60"/>
      <c r="M450" s="60"/>
      <c r="N450" s="60"/>
      <c r="O450" s="60"/>
      <c r="P450" s="60"/>
      <c r="Z450" s="60"/>
      <c r="AA450" s="60"/>
      <c r="AB450" s="60"/>
      <c r="AC450" s="60"/>
      <c r="AH450" s="73"/>
      <c r="AI450" s="3"/>
    </row>
    <row r="451" spans="2:35" ht="13.5" thickBot="1" x14ac:dyDescent="0.25">
      <c r="B451" s="3"/>
      <c r="C451" s="3"/>
      <c r="D451" s="3"/>
      <c r="E451" s="3"/>
      <c r="F451" s="3"/>
      <c r="G451" s="2"/>
      <c r="H451" s="60"/>
      <c r="I451" s="60"/>
      <c r="M451" s="60"/>
      <c r="N451" s="60"/>
      <c r="O451" s="60"/>
      <c r="P451" s="60"/>
      <c r="Z451" s="60"/>
      <c r="AA451" s="60"/>
      <c r="AB451" s="60"/>
      <c r="AC451" s="60"/>
      <c r="AH451" s="73"/>
      <c r="AI451" s="3"/>
    </row>
    <row r="452" spans="2:35" ht="13.5" thickBot="1" x14ac:dyDescent="0.25">
      <c r="B452" s="3"/>
      <c r="C452" s="3"/>
      <c r="D452" s="3"/>
      <c r="E452" s="3"/>
      <c r="F452" s="3"/>
      <c r="G452" s="2"/>
      <c r="H452" s="60"/>
      <c r="I452" s="60"/>
      <c r="M452" s="60"/>
      <c r="N452" s="60"/>
      <c r="O452" s="60"/>
      <c r="P452" s="60"/>
      <c r="Z452" s="60"/>
      <c r="AA452" s="60"/>
      <c r="AB452" s="60"/>
      <c r="AC452" s="60"/>
      <c r="AH452" s="73"/>
      <c r="AI452" s="3"/>
    </row>
    <row r="453" spans="2:35" ht="13.5" thickBot="1" x14ac:dyDescent="0.25">
      <c r="B453" s="3"/>
      <c r="C453" s="3"/>
      <c r="D453" s="3"/>
      <c r="E453" s="3"/>
      <c r="F453" s="3"/>
      <c r="G453" s="2"/>
      <c r="H453" s="60"/>
      <c r="I453" s="60"/>
      <c r="M453" s="60"/>
      <c r="N453" s="60"/>
      <c r="O453" s="60"/>
      <c r="P453" s="60"/>
      <c r="Z453" s="60"/>
      <c r="AA453" s="60"/>
      <c r="AB453" s="60"/>
      <c r="AC453" s="60"/>
      <c r="AH453" s="73"/>
      <c r="AI453" s="3"/>
    </row>
    <row r="454" spans="2:35" ht="13.5" thickBot="1" x14ac:dyDescent="0.25">
      <c r="B454" s="3"/>
      <c r="C454" s="3"/>
      <c r="D454" s="3"/>
      <c r="E454" s="3"/>
      <c r="F454" s="3"/>
      <c r="G454" s="2"/>
      <c r="H454" s="60"/>
      <c r="I454" s="60"/>
      <c r="M454" s="60"/>
      <c r="N454" s="60"/>
      <c r="O454" s="60"/>
      <c r="P454" s="60"/>
      <c r="Z454" s="60"/>
      <c r="AA454" s="60"/>
      <c r="AB454" s="60"/>
      <c r="AC454" s="60"/>
      <c r="AH454" s="73"/>
      <c r="AI454" s="3"/>
    </row>
    <row r="455" spans="2:35" ht="13.5" thickBot="1" x14ac:dyDescent="0.25">
      <c r="B455" s="3"/>
      <c r="C455" s="3"/>
      <c r="D455" s="3"/>
      <c r="E455" s="3"/>
      <c r="F455" s="3"/>
      <c r="G455" s="2"/>
      <c r="H455" s="60"/>
      <c r="I455" s="60"/>
      <c r="M455" s="60"/>
      <c r="N455" s="60"/>
      <c r="O455" s="60"/>
      <c r="P455" s="60"/>
      <c r="Z455" s="60"/>
      <c r="AA455" s="60"/>
      <c r="AB455" s="60"/>
      <c r="AC455" s="60"/>
      <c r="AH455" s="73"/>
      <c r="AI455" s="3"/>
    </row>
    <row r="456" spans="2:35" ht="13.5" thickBot="1" x14ac:dyDescent="0.25">
      <c r="B456" s="3"/>
      <c r="C456" s="3"/>
      <c r="D456" s="3"/>
      <c r="E456" s="3"/>
      <c r="F456" s="3"/>
      <c r="G456" s="2"/>
      <c r="H456" s="60"/>
      <c r="I456" s="60"/>
      <c r="M456" s="60"/>
      <c r="N456" s="60"/>
      <c r="O456" s="60"/>
      <c r="P456" s="60"/>
      <c r="Z456" s="60"/>
      <c r="AA456" s="60"/>
      <c r="AB456" s="60"/>
      <c r="AC456" s="60"/>
      <c r="AH456" s="73"/>
      <c r="AI456" s="3"/>
    </row>
    <row r="457" spans="2:35" ht="13.5" thickBot="1" x14ac:dyDescent="0.25">
      <c r="B457" s="3"/>
      <c r="C457" s="3"/>
      <c r="D457" s="3"/>
      <c r="E457" s="3"/>
      <c r="F457" s="3"/>
      <c r="G457" s="2"/>
      <c r="H457" s="60"/>
      <c r="I457" s="60"/>
      <c r="M457" s="60"/>
      <c r="N457" s="60"/>
      <c r="O457" s="60"/>
      <c r="P457" s="60"/>
      <c r="Z457" s="60"/>
      <c r="AA457" s="60"/>
      <c r="AB457" s="60"/>
      <c r="AC457" s="60"/>
      <c r="AH457" s="73"/>
      <c r="AI457" s="3"/>
    </row>
    <row r="458" spans="2:35" ht="13.5" thickBot="1" x14ac:dyDescent="0.25">
      <c r="B458" s="3"/>
      <c r="C458" s="3"/>
      <c r="D458" s="3"/>
      <c r="E458" s="3"/>
      <c r="F458" s="3"/>
      <c r="G458" s="2"/>
      <c r="H458" s="60"/>
      <c r="I458" s="60"/>
      <c r="M458" s="60"/>
      <c r="N458" s="60"/>
      <c r="O458" s="60"/>
      <c r="P458" s="60"/>
      <c r="Z458" s="60"/>
      <c r="AA458" s="60"/>
      <c r="AB458" s="60"/>
      <c r="AC458" s="60"/>
      <c r="AH458" s="73"/>
      <c r="AI458" s="3"/>
    </row>
    <row r="459" spans="2:35" ht="13.5" thickBot="1" x14ac:dyDescent="0.25">
      <c r="B459" s="3"/>
      <c r="C459" s="3"/>
      <c r="D459" s="3"/>
      <c r="E459" s="3"/>
      <c r="F459" s="3"/>
      <c r="G459" s="2"/>
      <c r="H459" s="60"/>
      <c r="I459" s="60"/>
      <c r="M459" s="60"/>
      <c r="N459" s="60"/>
      <c r="O459" s="60"/>
      <c r="P459" s="60"/>
      <c r="Z459" s="60"/>
      <c r="AA459" s="60"/>
      <c r="AB459" s="60"/>
      <c r="AC459" s="60"/>
      <c r="AH459" s="73"/>
      <c r="AI459" s="3"/>
    </row>
    <row r="460" spans="2:35" ht="13.5" thickBot="1" x14ac:dyDescent="0.25">
      <c r="B460" s="3"/>
      <c r="C460" s="3"/>
      <c r="D460" s="3"/>
      <c r="E460" s="3"/>
      <c r="F460" s="3"/>
      <c r="G460" s="2"/>
      <c r="H460" s="60"/>
      <c r="I460" s="60"/>
      <c r="M460" s="60"/>
      <c r="N460" s="60"/>
      <c r="O460" s="60"/>
      <c r="P460" s="60"/>
      <c r="Z460" s="60"/>
      <c r="AA460" s="60"/>
      <c r="AB460" s="60"/>
      <c r="AC460" s="60"/>
      <c r="AH460" s="73"/>
      <c r="AI460" s="3"/>
    </row>
    <row r="461" spans="2:35" ht="13.5" thickBot="1" x14ac:dyDescent="0.25">
      <c r="B461" s="3"/>
      <c r="C461" s="3"/>
      <c r="D461" s="3"/>
      <c r="E461" s="3"/>
      <c r="F461" s="3"/>
      <c r="G461" s="2"/>
      <c r="H461" s="60"/>
      <c r="I461" s="60"/>
      <c r="M461" s="60"/>
      <c r="N461" s="60"/>
      <c r="O461" s="60"/>
      <c r="P461" s="60"/>
      <c r="Z461" s="60"/>
      <c r="AA461" s="60"/>
      <c r="AB461" s="60"/>
      <c r="AC461" s="60"/>
      <c r="AH461" s="73"/>
      <c r="AI461" s="3"/>
    </row>
    <row r="462" spans="2:35" ht="13.5" thickBot="1" x14ac:dyDescent="0.25">
      <c r="B462" s="3"/>
      <c r="C462" s="3"/>
      <c r="D462" s="3"/>
      <c r="E462" s="3"/>
      <c r="F462" s="3"/>
      <c r="G462" s="2"/>
      <c r="H462" s="60"/>
      <c r="I462" s="60"/>
      <c r="M462" s="60"/>
      <c r="N462" s="60"/>
      <c r="O462" s="60"/>
      <c r="P462" s="60"/>
      <c r="Z462" s="60"/>
      <c r="AA462" s="60"/>
      <c r="AB462" s="60"/>
      <c r="AC462" s="60"/>
      <c r="AH462" s="73"/>
      <c r="AI462" s="3"/>
    </row>
    <row r="463" spans="2:35" ht="13.5" thickBot="1" x14ac:dyDescent="0.25">
      <c r="B463" s="3"/>
      <c r="C463" s="3"/>
      <c r="D463" s="3"/>
      <c r="E463" s="3"/>
      <c r="F463" s="3"/>
      <c r="G463" s="2"/>
      <c r="H463" s="60"/>
      <c r="I463" s="60"/>
      <c r="M463" s="60"/>
      <c r="N463" s="60"/>
      <c r="O463" s="60"/>
      <c r="P463" s="60"/>
      <c r="Z463" s="60"/>
      <c r="AA463" s="60"/>
      <c r="AB463" s="60"/>
      <c r="AC463" s="60"/>
      <c r="AH463" s="73"/>
      <c r="AI463" s="3"/>
    </row>
    <row r="464" spans="2:35" ht="13.5" thickBot="1" x14ac:dyDescent="0.25">
      <c r="B464" s="3"/>
      <c r="C464" s="3"/>
      <c r="D464" s="3"/>
      <c r="E464" s="3"/>
      <c r="F464" s="3"/>
      <c r="G464" s="2"/>
      <c r="H464" s="60"/>
      <c r="I464" s="60"/>
      <c r="M464" s="60"/>
      <c r="N464" s="60"/>
      <c r="O464" s="60"/>
      <c r="P464" s="60"/>
      <c r="Z464" s="60"/>
      <c r="AA464" s="60"/>
      <c r="AB464" s="60"/>
      <c r="AC464" s="60"/>
      <c r="AH464" s="73"/>
      <c r="AI464" s="3"/>
    </row>
    <row r="465" spans="2:35" ht="13.5" thickBot="1" x14ac:dyDescent="0.25">
      <c r="B465" s="3"/>
      <c r="C465" s="3"/>
      <c r="D465" s="3"/>
      <c r="E465" s="3"/>
      <c r="F465" s="3"/>
      <c r="G465" s="2"/>
      <c r="H465" s="60"/>
      <c r="I465" s="60"/>
      <c r="M465" s="60"/>
      <c r="N465" s="60"/>
      <c r="O465" s="60"/>
      <c r="P465" s="60"/>
      <c r="Z465" s="60"/>
      <c r="AA465" s="60"/>
      <c r="AB465" s="60"/>
      <c r="AC465" s="60"/>
      <c r="AH465" s="73"/>
      <c r="AI465" s="3"/>
    </row>
    <row r="466" spans="2:35" ht="13.5" thickBot="1" x14ac:dyDescent="0.25">
      <c r="B466" s="3"/>
      <c r="C466" s="3"/>
      <c r="D466" s="3"/>
      <c r="E466" s="3"/>
      <c r="F466" s="3"/>
      <c r="G466" s="2"/>
      <c r="H466" s="60"/>
      <c r="I466" s="60"/>
      <c r="M466" s="60"/>
      <c r="N466" s="60"/>
      <c r="O466" s="60"/>
      <c r="P466" s="60"/>
      <c r="Z466" s="60"/>
      <c r="AA466" s="60"/>
      <c r="AB466" s="60"/>
      <c r="AC466" s="60"/>
      <c r="AH466" s="73"/>
      <c r="AI466" s="3"/>
    </row>
    <row r="467" spans="2:35" ht="13.5" thickBot="1" x14ac:dyDescent="0.25">
      <c r="B467" s="3"/>
      <c r="C467" s="3"/>
      <c r="D467" s="3"/>
      <c r="E467" s="3"/>
      <c r="F467" s="3"/>
      <c r="G467" s="2"/>
      <c r="H467" s="60"/>
      <c r="I467" s="60"/>
      <c r="M467" s="60"/>
      <c r="N467" s="60"/>
      <c r="O467" s="60"/>
      <c r="P467" s="60"/>
      <c r="Z467" s="60"/>
      <c r="AA467" s="60"/>
      <c r="AB467" s="60"/>
      <c r="AC467" s="60"/>
      <c r="AH467" s="73"/>
      <c r="AI467" s="3"/>
    </row>
    <row r="468" spans="2:35" ht="13.5" thickBot="1" x14ac:dyDescent="0.25">
      <c r="B468" s="3"/>
      <c r="C468" s="3"/>
      <c r="D468" s="3"/>
      <c r="E468" s="3"/>
      <c r="F468" s="3"/>
      <c r="G468" s="2"/>
      <c r="H468" s="60"/>
      <c r="I468" s="60"/>
      <c r="M468" s="60"/>
      <c r="N468" s="60"/>
      <c r="O468" s="60"/>
      <c r="P468" s="60"/>
      <c r="Z468" s="60"/>
      <c r="AA468" s="60"/>
      <c r="AB468" s="60"/>
      <c r="AC468" s="60"/>
      <c r="AH468" s="73"/>
      <c r="AI468" s="3"/>
    </row>
    <row r="469" spans="2:35" ht="13.5" thickBot="1" x14ac:dyDescent="0.25">
      <c r="B469" s="3"/>
      <c r="C469" s="3"/>
      <c r="D469" s="3"/>
      <c r="E469" s="3"/>
      <c r="F469" s="3"/>
      <c r="G469" s="2"/>
      <c r="H469" s="60"/>
      <c r="I469" s="60"/>
      <c r="M469" s="60"/>
      <c r="N469" s="60"/>
      <c r="O469" s="60"/>
      <c r="P469" s="60"/>
      <c r="Z469" s="60"/>
      <c r="AA469" s="60"/>
      <c r="AB469" s="60"/>
      <c r="AC469" s="60"/>
      <c r="AH469" s="73"/>
      <c r="AI469" s="3"/>
    </row>
    <row r="470" spans="2:35" ht="13.5" thickBot="1" x14ac:dyDescent="0.25">
      <c r="B470" s="3"/>
      <c r="C470" s="3"/>
      <c r="D470" s="3"/>
      <c r="E470" s="3"/>
      <c r="F470" s="3"/>
      <c r="G470" s="2"/>
      <c r="H470" s="60"/>
      <c r="I470" s="60"/>
      <c r="M470" s="60"/>
      <c r="N470" s="60"/>
      <c r="O470" s="60"/>
      <c r="P470" s="60"/>
      <c r="Z470" s="60"/>
      <c r="AA470" s="60"/>
      <c r="AB470" s="60"/>
      <c r="AC470" s="60"/>
      <c r="AH470" s="73"/>
      <c r="AI470" s="3"/>
    </row>
    <row r="471" spans="2:35" ht="13.5" thickBot="1" x14ac:dyDescent="0.25">
      <c r="B471" s="3"/>
      <c r="C471" s="3"/>
      <c r="D471" s="3"/>
      <c r="E471" s="3"/>
      <c r="F471" s="3"/>
      <c r="G471" s="2"/>
      <c r="H471" s="60"/>
      <c r="I471" s="60"/>
      <c r="M471" s="60"/>
      <c r="N471" s="60"/>
      <c r="O471" s="60"/>
      <c r="P471" s="60"/>
      <c r="Z471" s="60"/>
      <c r="AA471" s="60"/>
      <c r="AB471" s="60"/>
      <c r="AC471" s="60"/>
      <c r="AH471" s="73"/>
      <c r="AI471" s="3"/>
    </row>
    <row r="472" spans="2:35" ht="13.5" thickBot="1" x14ac:dyDescent="0.25">
      <c r="B472" s="3"/>
      <c r="C472" s="3"/>
      <c r="D472" s="3"/>
      <c r="E472" s="3"/>
      <c r="F472" s="3"/>
      <c r="G472" s="2"/>
      <c r="H472" s="60"/>
      <c r="I472" s="60"/>
      <c r="M472" s="60"/>
      <c r="N472" s="60"/>
      <c r="O472" s="60"/>
      <c r="P472" s="60"/>
      <c r="Z472" s="60"/>
      <c r="AA472" s="60"/>
      <c r="AB472" s="60"/>
      <c r="AC472" s="60"/>
      <c r="AH472" s="73"/>
      <c r="AI472" s="3"/>
    </row>
    <row r="473" spans="2:35" ht="13.5" thickBot="1" x14ac:dyDescent="0.25">
      <c r="B473" s="3"/>
      <c r="C473" s="3"/>
      <c r="D473" s="3"/>
      <c r="E473" s="3"/>
      <c r="F473" s="3"/>
      <c r="G473" s="2"/>
      <c r="H473" s="60"/>
      <c r="I473" s="60"/>
      <c r="M473" s="60"/>
      <c r="N473" s="60"/>
      <c r="O473" s="60"/>
      <c r="P473" s="60"/>
      <c r="Z473" s="60"/>
      <c r="AA473" s="60"/>
      <c r="AB473" s="60"/>
      <c r="AC473" s="60"/>
      <c r="AH473" s="73"/>
      <c r="AI473" s="3"/>
    </row>
    <row r="474" spans="2:35" ht="13.5" thickBot="1" x14ac:dyDescent="0.25">
      <c r="B474" s="3"/>
      <c r="C474" s="3"/>
      <c r="D474" s="3"/>
      <c r="E474" s="3"/>
      <c r="F474" s="3"/>
      <c r="G474" s="2"/>
      <c r="H474" s="60"/>
      <c r="I474" s="60"/>
      <c r="M474" s="60"/>
      <c r="N474" s="60"/>
      <c r="O474" s="60"/>
      <c r="P474" s="60"/>
      <c r="Z474" s="60"/>
      <c r="AA474" s="60"/>
      <c r="AB474" s="60"/>
      <c r="AC474" s="60"/>
      <c r="AH474" s="73"/>
      <c r="AI474" s="3"/>
    </row>
    <row r="475" spans="2:35" ht="13.5" thickBot="1" x14ac:dyDescent="0.25">
      <c r="B475" s="3"/>
      <c r="C475" s="3"/>
      <c r="D475" s="3"/>
      <c r="E475" s="3"/>
      <c r="F475" s="3"/>
      <c r="G475" s="2"/>
      <c r="H475" s="60"/>
      <c r="I475" s="60"/>
      <c r="M475" s="60"/>
      <c r="N475" s="60"/>
      <c r="O475" s="60"/>
      <c r="P475" s="60"/>
      <c r="Z475" s="60"/>
      <c r="AA475" s="60"/>
      <c r="AB475" s="60"/>
      <c r="AC475" s="60"/>
      <c r="AH475" s="73"/>
      <c r="AI475" s="3"/>
    </row>
    <row r="476" spans="2:35" ht="13.5" thickBot="1" x14ac:dyDescent="0.25">
      <c r="B476" s="3"/>
      <c r="C476" s="3"/>
      <c r="D476" s="3"/>
      <c r="E476" s="3"/>
      <c r="F476" s="3"/>
      <c r="G476" s="2"/>
      <c r="H476" s="60"/>
      <c r="I476" s="60"/>
      <c r="M476" s="60"/>
      <c r="N476" s="60"/>
      <c r="O476" s="60"/>
      <c r="P476" s="60"/>
      <c r="Z476" s="60"/>
      <c r="AA476" s="60"/>
      <c r="AB476" s="60"/>
      <c r="AC476" s="60"/>
      <c r="AH476" s="73"/>
      <c r="AI476" s="3"/>
    </row>
    <row r="477" spans="2:35" ht="13.5" thickBot="1" x14ac:dyDescent="0.25">
      <c r="B477" s="3"/>
      <c r="C477" s="3"/>
      <c r="D477" s="3"/>
      <c r="E477" s="3"/>
      <c r="F477" s="3"/>
      <c r="G477" s="2"/>
      <c r="H477" s="60"/>
      <c r="I477" s="60"/>
      <c r="M477" s="60"/>
      <c r="N477" s="60"/>
      <c r="O477" s="60"/>
      <c r="P477" s="60"/>
      <c r="Z477" s="60"/>
      <c r="AA477" s="60"/>
      <c r="AB477" s="60"/>
      <c r="AC477" s="60"/>
      <c r="AH477" s="73"/>
      <c r="AI477" s="3"/>
    </row>
    <row r="478" spans="2:35" ht="13.5" thickBot="1" x14ac:dyDescent="0.25">
      <c r="B478" s="3"/>
      <c r="C478" s="3"/>
      <c r="D478" s="3"/>
      <c r="E478" s="3"/>
      <c r="F478" s="3"/>
      <c r="G478" s="2"/>
      <c r="H478" s="60"/>
      <c r="I478" s="60"/>
      <c r="M478" s="60"/>
      <c r="N478" s="60"/>
      <c r="O478" s="60"/>
      <c r="P478" s="60"/>
      <c r="Z478" s="60"/>
      <c r="AA478" s="60"/>
      <c r="AB478" s="60"/>
      <c r="AC478" s="60"/>
      <c r="AH478" s="73"/>
      <c r="AI478" s="3"/>
    </row>
    <row r="479" spans="2:35" ht="13.5" thickBot="1" x14ac:dyDescent="0.25">
      <c r="B479" s="3"/>
      <c r="C479" s="3"/>
      <c r="D479" s="3"/>
      <c r="E479" s="3"/>
      <c r="F479" s="3"/>
      <c r="G479" s="2"/>
      <c r="H479" s="60"/>
      <c r="I479" s="60"/>
      <c r="M479" s="60"/>
      <c r="N479" s="60"/>
      <c r="O479" s="60"/>
      <c r="P479" s="60"/>
      <c r="Z479" s="60"/>
      <c r="AA479" s="60"/>
      <c r="AB479" s="60"/>
      <c r="AC479" s="60"/>
      <c r="AH479" s="73"/>
      <c r="AI479" s="3"/>
    </row>
    <row r="480" spans="2:35" ht="13.5" thickBot="1" x14ac:dyDescent="0.25">
      <c r="B480" s="3"/>
      <c r="C480" s="3"/>
      <c r="D480" s="3"/>
      <c r="E480" s="3"/>
      <c r="F480" s="3"/>
      <c r="G480" s="2"/>
      <c r="H480" s="60"/>
      <c r="I480" s="60"/>
      <c r="M480" s="60"/>
      <c r="N480" s="60"/>
      <c r="O480" s="60"/>
      <c r="P480" s="60"/>
      <c r="Z480" s="60"/>
      <c r="AA480" s="60"/>
      <c r="AB480" s="60"/>
      <c r="AC480" s="60"/>
      <c r="AH480" s="73"/>
      <c r="AI480" s="3"/>
    </row>
    <row r="481" spans="2:35" ht="13.5" thickBot="1" x14ac:dyDescent="0.25">
      <c r="B481" s="3"/>
      <c r="C481" s="3"/>
      <c r="D481" s="3"/>
      <c r="E481" s="3"/>
      <c r="F481" s="3"/>
      <c r="G481" s="2"/>
      <c r="H481" s="60"/>
      <c r="I481" s="60"/>
      <c r="M481" s="60"/>
      <c r="N481" s="60"/>
      <c r="O481" s="60"/>
      <c r="P481" s="60"/>
      <c r="Z481" s="60"/>
      <c r="AA481" s="60"/>
      <c r="AB481" s="60"/>
      <c r="AC481" s="60"/>
      <c r="AH481" s="73"/>
      <c r="AI481" s="3"/>
    </row>
    <row r="482" spans="2:35" ht="13.5" thickBot="1" x14ac:dyDescent="0.25">
      <c r="B482" s="3"/>
      <c r="C482" s="3"/>
      <c r="D482" s="3"/>
      <c r="E482" s="3"/>
      <c r="F482" s="3"/>
      <c r="G482" s="2"/>
      <c r="H482" s="60"/>
      <c r="I482" s="60"/>
      <c r="M482" s="60"/>
      <c r="N482" s="60"/>
      <c r="O482" s="60"/>
      <c r="P482" s="60"/>
      <c r="Z482" s="60"/>
      <c r="AA482" s="60"/>
      <c r="AB482" s="60"/>
      <c r="AC482" s="60"/>
      <c r="AH482" s="73"/>
      <c r="AI482" s="3"/>
    </row>
    <row r="483" spans="2:35" ht="13.5" thickBot="1" x14ac:dyDescent="0.25">
      <c r="B483" s="3"/>
      <c r="C483" s="3"/>
      <c r="D483" s="3"/>
      <c r="E483" s="3"/>
      <c r="F483" s="3"/>
      <c r="G483" s="2"/>
      <c r="H483" s="60"/>
      <c r="I483" s="60"/>
      <c r="M483" s="60"/>
      <c r="N483" s="60"/>
      <c r="O483" s="60"/>
      <c r="P483" s="60"/>
      <c r="Z483" s="60"/>
      <c r="AA483" s="60"/>
      <c r="AB483" s="60"/>
      <c r="AC483" s="60"/>
      <c r="AH483" s="73"/>
      <c r="AI483" s="3"/>
    </row>
    <row r="484" spans="2:35" ht="13.5" thickBot="1" x14ac:dyDescent="0.25">
      <c r="B484" s="3"/>
      <c r="C484" s="3"/>
      <c r="D484" s="3"/>
      <c r="E484" s="3"/>
      <c r="F484" s="3"/>
      <c r="G484" s="2"/>
      <c r="H484" s="60"/>
      <c r="I484" s="60"/>
      <c r="M484" s="60"/>
      <c r="N484" s="60"/>
      <c r="O484" s="60"/>
      <c r="P484" s="60"/>
      <c r="Z484" s="60"/>
      <c r="AA484" s="60"/>
      <c r="AB484" s="60"/>
      <c r="AC484" s="60"/>
      <c r="AH484" s="73"/>
      <c r="AI484" s="3"/>
    </row>
    <row r="485" spans="2:35" ht="13.5" thickBot="1" x14ac:dyDescent="0.25">
      <c r="B485" s="3"/>
      <c r="C485" s="3"/>
      <c r="D485" s="3"/>
      <c r="E485" s="3"/>
      <c r="F485" s="3"/>
      <c r="G485" s="2"/>
      <c r="H485" s="60"/>
      <c r="I485" s="60"/>
      <c r="M485" s="60"/>
      <c r="N485" s="60"/>
      <c r="O485" s="60"/>
      <c r="P485" s="60"/>
      <c r="Z485" s="60"/>
      <c r="AA485" s="60"/>
      <c r="AB485" s="60"/>
      <c r="AC485" s="60"/>
      <c r="AH485" s="73"/>
      <c r="AI485" s="3"/>
    </row>
    <row r="486" spans="2:35" ht="13.5" thickBot="1" x14ac:dyDescent="0.25">
      <c r="B486" s="3"/>
      <c r="C486" s="3"/>
      <c r="D486" s="3"/>
      <c r="E486" s="3"/>
      <c r="F486" s="3"/>
      <c r="G486" s="2"/>
      <c r="H486" s="60"/>
      <c r="I486" s="60"/>
      <c r="M486" s="60"/>
      <c r="N486" s="60"/>
      <c r="O486" s="60"/>
      <c r="P486" s="60"/>
      <c r="Z486" s="60"/>
      <c r="AA486" s="60"/>
      <c r="AB486" s="60"/>
      <c r="AC486" s="60"/>
      <c r="AH486" s="73"/>
      <c r="AI486" s="3"/>
    </row>
    <row r="487" spans="2:35" ht="13.5" thickBot="1" x14ac:dyDescent="0.25">
      <c r="B487" s="3"/>
      <c r="C487" s="3"/>
      <c r="D487" s="3"/>
      <c r="E487" s="3"/>
      <c r="F487" s="3"/>
      <c r="G487" s="2"/>
      <c r="H487" s="60"/>
      <c r="I487" s="60"/>
      <c r="M487" s="60"/>
      <c r="N487" s="60"/>
      <c r="O487" s="60"/>
      <c r="P487" s="60"/>
      <c r="Z487" s="60"/>
      <c r="AA487" s="60"/>
      <c r="AB487" s="60"/>
      <c r="AC487" s="60"/>
      <c r="AH487" s="73"/>
      <c r="AI487" s="3"/>
    </row>
    <row r="488" spans="2:35" ht="13.5" thickBot="1" x14ac:dyDescent="0.25">
      <c r="B488" s="3"/>
      <c r="C488" s="3"/>
      <c r="D488" s="3"/>
      <c r="E488" s="3"/>
      <c r="F488" s="3"/>
      <c r="G488" s="2"/>
      <c r="H488" s="60"/>
      <c r="I488" s="60"/>
      <c r="M488" s="60"/>
      <c r="N488" s="60"/>
      <c r="O488" s="60"/>
      <c r="P488" s="60"/>
      <c r="Z488" s="60"/>
      <c r="AA488" s="60"/>
      <c r="AB488" s="60"/>
      <c r="AC488" s="60"/>
      <c r="AH488" s="73"/>
      <c r="AI488" s="3"/>
    </row>
    <row r="489" spans="2:35" ht="13.5" thickBot="1" x14ac:dyDescent="0.25">
      <c r="B489" s="3"/>
      <c r="C489" s="3"/>
      <c r="D489" s="3"/>
      <c r="E489" s="3"/>
      <c r="F489" s="3"/>
      <c r="G489" s="2"/>
      <c r="H489" s="60"/>
      <c r="I489" s="60"/>
      <c r="M489" s="60"/>
      <c r="N489" s="60"/>
      <c r="O489" s="60"/>
      <c r="P489" s="60"/>
      <c r="Z489" s="60"/>
      <c r="AA489" s="60"/>
      <c r="AB489" s="60"/>
      <c r="AC489" s="60"/>
      <c r="AH489" s="73"/>
      <c r="AI489" s="3"/>
    </row>
    <row r="490" spans="2:35" ht="13.5" thickBot="1" x14ac:dyDescent="0.25">
      <c r="B490" s="3"/>
      <c r="C490" s="3"/>
      <c r="D490" s="3"/>
      <c r="E490" s="3"/>
      <c r="F490" s="3"/>
      <c r="G490" s="2"/>
      <c r="H490" s="60"/>
      <c r="I490" s="60"/>
      <c r="M490" s="60"/>
      <c r="N490" s="60"/>
      <c r="O490" s="60"/>
      <c r="P490" s="60"/>
      <c r="Z490" s="60"/>
      <c r="AA490" s="60"/>
      <c r="AB490" s="60"/>
      <c r="AC490" s="60"/>
      <c r="AH490" s="73"/>
      <c r="AI490" s="3"/>
    </row>
    <row r="491" spans="2:35" ht="13.5" thickBot="1" x14ac:dyDescent="0.25">
      <c r="B491" s="3"/>
      <c r="C491" s="3"/>
      <c r="D491" s="3"/>
      <c r="E491" s="3"/>
      <c r="F491" s="3"/>
      <c r="G491" s="2"/>
      <c r="H491" s="60"/>
      <c r="I491" s="60"/>
      <c r="M491" s="60"/>
      <c r="N491" s="60"/>
      <c r="O491" s="60"/>
      <c r="P491" s="60"/>
      <c r="Z491" s="60"/>
      <c r="AA491" s="60"/>
      <c r="AB491" s="60"/>
      <c r="AC491" s="60"/>
      <c r="AH491" s="73"/>
      <c r="AI491" s="3"/>
    </row>
    <row r="492" spans="2:35" ht="13.5" thickBot="1" x14ac:dyDescent="0.25">
      <c r="B492" s="3"/>
      <c r="C492" s="3"/>
      <c r="D492" s="3"/>
      <c r="E492" s="3"/>
      <c r="F492" s="3"/>
      <c r="G492" s="2"/>
      <c r="H492" s="60"/>
      <c r="I492" s="60"/>
      <c r="M492" s="60"/>
      <c r="N492" s="60"/>
      <c r="O492" s="60"/>
      <c r="P492" s="60"/>
      <c r="Z492" s="60"/>
      <c r="AA492" s="60"/>
      <c r="AB492" s="60"/>
      <c r="AC492" s="60"/>
      <c r="AH492" s="73"/>
      <c r="AI492" s="3"/>
    </row>
    <row r="493" spans="2:35" ht="13.5" thickBot="1" x14ac:dyDescent="0.25">
      <c r="B493" s="3"/>
      <c r="C493" s="3"/>
      <c r="D493" s="3"/>
      <c r="E493" s="3"/>
      <c r="F493" s="3"/>
      <c r="G493" s="2"/>
      <c r="H493" s="60"/>
      <c r="I493" s="60"/>
      <c r="M493" s="60"/>
      <c r="N493" s="60"/>
      <c r="O493" s="60"/>
      <c r="P493" s="60"/>
      <c r="Z493" s="60"/>
      <c r="AA493" s="60"/>
      <c r="AB493" s="60"/>
      <c r="AC493" s="60"/>
      <c r="AH493" s="73"/>
      <c r="AI493" s="3"/>
    </row>
    <row r="494" spans="2:35" ht="13.5" thickBot="1" x14ac:dyDescent="0.25">
      <c r="B494" s="3"/>
      <c r="C494" s="3"/>
      <c r="D494" s="3"/>
      <c r="E494" s="3"/>
      <c r="F494" s="3"/>
      <c r="G494" s="2"/>
      <c r="H494" s="60"/>
      <c r="I494" s="60"/>
      <c r="M494" s="60"/>
      <c r="N494" s="60"/>
      <c r="O494" s="60"/>
      <c r="P494" s="60"/>
      <c r="Z494" s="60"/>
      <c r="AA494" s="60"/>
      <c r="AB494" s="60"/>
      <c r="AC494" s="60"/>
      <c r="AH494" s="73"/>
      <c r="AI494" s="3"/>
    </row>
    <row r="495" spans="2:35" ht="13.5" thickBot="1" x14ac:dyDescent="0.25">
      <c r="B495" s="3"/>
      <c r="C495" s="3"/>
      <c r="D495" s="3"/>
      <c r="E495" s="3"/>
      <c r="F495" s="3"/>
      <c r="G495" s="2"/>
      <c r="H495" s="60"/>
      <c r="I495" s="60"/>
      <c r="M495" s="60"/>
      <c r="N495" s="60"/>
      <c r="O495" s="60"/>
      <c r="P495" s="60"/>
      <c r="Z495" s="60"/>
      <c r="AA495" s="60"/>
      <c r="AB495" s="60"/>
      <c r="AC495" s="60"/>
      <c r="AH495" s="73"/>
      <c r="AI495" s="3"/>
    </row>
    <row r="496" spans="2:35" ht="13.5" thickBot="1" x14ac:dyDescent="0.25">
      <c r="B496" s="3"/>
      <c r="C496" s="3"/>
      <c r="D496" s="3"/>
      <c r="E496" s="3"/>
      <c r="F496" s="3"/>
      <c r="G496" s="2"/>
      <c r="H496" s="60"/>
      <c r="I496" s="60"/>
      <c r="M496" s="60"/>
      <c r="N496" s="60"/>
      <c r="O496" s="60"/>
      <c r="P496" s="60"/>
      <c r="Z496" s="60"/>
      <c r="AA496" s="60"/>
      <c r="AB496" s="60"/>
      <c r="AC496" s="60"/>
      <c r="AH496" s="73"/>
      <c r="AI496" s="3"/>
    </row>
    <row r="497" spans="2:35" ht="13.5" thickBot="1" x14ac:dyDescent="0.25">
      <c r="B497" s="3"/>
      <c r="C497" s="3"/>
      <c r="D497" s="3"/>
      <c r="E497" s="3"/>
      <c r="F497" s="3"/>
      <c r="G497" s="2"/>
      <c r="H497" s="60"/>
      <c r="I497" s="60"/>
      <c r="M497" s="60"/>
      <c r="N497" s="60"/>
      <c r="O497" s="60"/>
      <c r="P497" s="60"/>
      <c r="Z497" s="60"/>
      <c r="AA497" s="60"/>
      <c r="AB497" s="60"/>
      <c r="AC497" s="60"/>
      <c r="AH497" s="73"/>
      <c r="AI497" s="3"/>
    </row>
    <row r="498" spans="2:35" ht="13.5" thickBot="1" x14ac:dyDescent="0.25">
      <c r="B498" s="3"/>
      <c r="C498" s="3"/>
      <c r="D498" s="3"/>
      <c r="E498" s="3"/>
      <c r="F498" s="3"/>
      <c r="G498" s="2"/>
      <c r="H498" s="60"/>
      <c r="I498" s="60"/>
      <c r="M498" s="60"/>
      <c r="N498" s="60"/>
      <c r="O498" s="60"/>
      <c r="P498" s="60"/>
      <c r="Z498" s="60"/>
      <c r="AA498" s="60"/>
      <c r="AB498" s="60"/>
      <c r="AC498" s="60"/>
      <c r="AH498" s="73"/>
      <c r="AI498" s="3"/>
    </row>
    <row r="499" spans="2:35" ht="13.5" thickBot="1" x14ac:dyDescent="0.25">
      <c r="B499" s="3"/>
      <c r="C499" s="3"/>
      <c r="D499" s="3"/>
      <c r="E499" s="3"/>
      <c r="F499" s="3"/>
      <c r="G499" s="2"/>
      <c r="H499" s="60"/>
      <c r="I499" s="60"/>
      <c r="M499" s="60"/>
      <c r="N499" s="60"/>
      <c r="O499" s="60"/>
      <c r="P499" s="60"/>
      <c r="Z499" s="60"/>
      <c r="AA499" s="60"/>
      <c r="AB499" s="60"/>
      <c r="AC499" s="60"/>
      <c r="AH499" s="73"/>
      <c r="AI499" s="3"/>
    </row>
    <row r="500" spans="2:35" ht="13.5" thickBot="1" x14ac:dyDescent="0.25">
      <c r="B500" s="3"/>
      <c r="C500" s="3"/>
      <c r="D500" s="3"/>
      <c r="E500" s="3"/>
      <c r="F500" s="3"/>
      <c r="G500" s="2"/>
      <c r="H500" s="60"/>
      <c r="I500" s="60"/>
      <c r="M500" s="60"/>
      <c r="N500" s="60"/>
      <c r="O500" s="60"/>
      <c r="P500" s="60"/>
      <c r="Z500" s="60"/>
      <c r="AA500" s="60"/>
      <c r="AB500" s="60"/>
      <c r="AC500" s="60"/>
      <c r="AH500" s="73"/>
      <c r="AI500" s="3"/>
    </row>
    <row r="501" spans="2:35" ht="13.5" thickBot="1" x14ac:dyDescent="0.25">
      <c r="B501" s="3"/>
      <c r="C501" s="3"/>
      <c r="D501" s="3"/>
      <c r="E501" s="3"/>
      <c r="F501" s="3"/>
      <c r="G501" s="2"/>
      <c r="H501" s="60"/>
      <c r="I501" s="60"/>
      <c r="M501" s="60"/>
      <c r="N501" s="60"/>
      <c r="O501" s="60"/>
      <c r="P501" s="60"/>
      <c r="Z501" s="60"/>
      <c r="AA501" s="60"/>
      <c r="AB501" s="60"/>
      <c r="AC501" s="60"/>
      <c r="AH501" s="73"/>
      <c r="AI501" s="3"/>
    </row>
    <row r="502" spans="2:35" ht="13.5" thickBot="1" x14ac:dyDescent="0.25">
      <c r="B502" s="3"/>
      <c r="C502" s="3"/>
      <c r="D502" s="3"/>
      <c r="E502" s="3"/>
      <c r="F502" s="3"/>
      <c r="G502" s="2"/>
      <c r="H502" s="60"/>
      <c r="I502" s="60"/>
      <c r="M502" s="60"/>
      <c r="N502" s="60"/>
      <c r="O502" s="60"/>
      <c r="P502" s="60"/>
      <c r="Z502" s="60"/>
      <c r="AA502" s="60"/>
      <c r="AB502" s="60"/>
      <c r="AC502" s="60"/>
      <c r="AH502" s="73"/>
      <c r="AI502" s="3"/>
    </row>
    <row r="503" spans="2:35" ht="13.5" thickBot="1" x14ac:dyDescent="0.25">
      <c r="B503" s="3"/>
      <c r="C503" s="3"/>
      <c r="D503" s="3"/>
      <c r="E503" s="3"/>
      <c r="F503" s="3"/>
      <c r="G503" s="2"/>
      <c r="H503" s="60"/>
      <c r="I503" s="60"/>
      <c r="M503" s="60"/>
      <c r="N503" s="60"/>
      <c r="O503" s="60"/>
      <c r="P503" s="60"/>
      <c r="Z503" s="60"/>
      <c r="AA503" s="60"/>
      <c r="AB503" s="60"/>
      <c r="AC503" s="60"/>
      <c r="AH503" s="73"/>
      <c r="AI503" s="3"/>
    </row>
    <row r="504" spans="2:35" ht="13.5" thickBot="1" x14ac:dyDescent="0.25">
      <c r="B504" s="3"/>
      <c r="C504" s="3"/>
      <c r="D504" s="3"/>
      <c r="E504" s="3"/>
      <c r="F504" s="3"/>
      <c r="G504" s="2"/>
      <c r="H504" s="60"/>
      <c r="I504" s="60"/>
      <c r="M504" s="60"/>
      <c r="N504" s="60"/>
      <c r="O504" s="60"/>
      <c r="P504" s="60"/>
      <c r="Z504" s="60"/>
      <c r="AA504" s="60"/>
      <c r="AB504" s="60"/>
      <c r="AC504" s="60"/>
      <c r="AH504" s="73"/>
      <c r="AI504" s="3"/>
    </row>
    <row r="505" spans="2:35" ht="13.5" thickBot="1" x14ac:dyDescent="0.25">
      <c r="B505" s="3"/>
      <c r="C505" s="3"/>
      <c r="D505" s="3"/>
      <c r="E505" s="3"/>
      <c r="F505" s="3"/>
      <c r="G505" s="2"/>
      <c r="H505" s="60"/>
      <c r="I505" s="60"/>
      <c r="M505" s="60"/>
      <c r="N505" s="60"/>
      <c r="O505" s="60"/>
      <c r="P505" s="60"/>
      <c r="Z505" s="60"/>
      <c r="AA505" s="60"/>
      <c r="AB505" s="60"/>
      <c r="AC505" s="60"/>
      <c r="AH505" s="73"/>
      <c r="AI505" s="3"/>
    </row>
    <row r="506" spans="2:35" ht="13.5" thickBot="1" x14ac:dyDescent="0.25">
      <c r="B506" s="3"/>
      <c r="C506" s="3"/>
      <c r="D506" s="3"/>
      <c r="E506" s="3"/>
      <c r="F506" s="3"/>
      <c r="G506" s="2"/>
      <c r="H506" s="60"/>
      <c r="I506" s="60"/>
      <c r="M506" s="60"/>
      <c r="N506" s="60"/>
      <c r="O506" s="60"/>
      <c r="P506" s="60"/>
      <c r="Z506" s="60"/>
      <c r="AA506" s="60"/>
      <c r="AB506" s="60"/>
      <c r="AC506" s="60"/>
      <c r="AH506" s="73"/>
      <c r="AI506" s="3"/>
    </row>
    <row r="507" spans="2:35" ht="13.5" thickBot="1" x14ac:dyDescent="0.25">
      <c r="B507" s="3"/>
      <c r="C507" s="3"/>
      <c r="D507" s="3"/>
      <c r="E507" s="3"/>
      <c r="F507" s="3"/>
      <c r="G507" s="2"/>
      <c r="H507" s="60"/>
      <c r="I507" s="60"/>
      <c r="M507" s="60"/>
      <c r="N507" s="60"/>
      <c r="O507" s="60"/>
      <c r="P507" s="60"/>
      <c r="Z507" s="60"/>
      <c r="AA507" s="60"/>
      <c r="AB507" s="60"/>
      <c r="AC507" s="60"/>
      <c r="AH507" s="73"/>
      <c r="AI507" s="3"/>
    </row>
    <row r="508" spans="2:35" ht="13.5" thickBot="1" x14ac:dyDescent="0.25">
      <c r="B508" s="3"/>
      <c r="C508" s="3"/>
      <c r="D508" s="3"/>
      <c r="E508" s="3"/>
      <c r="F508" s="3"/>
      <c r="G508" s="2"/>
      <c r="H508" s="60"/>
      <c r="I508" s="60"/>
      <c r="M508" s="60"/>
      <c r="N508" s="60"/>
      <c r="O508" s="60"/>
      <c r="P508" s="60"/>
      <c r="Z508" s="60"/>
      <c r="AA508" s="60"/>
      <c r="AB508" s="60"/>
      <c r="AC508" s="60"/>
      <c r="AH508" s="73"/>
      <c r="AI508" s="3"/>
    </row>
    <row r="509" spans="2:35" ht="13.5" thickBot="1" x14ac:dyDescent="0.25">
      <c r="B509" s="3"/>
      <c r="C509" s="3"/>
      <c r="D509" s="3"/>
      <c r="E509" s="3"/>
      <c r="F509" s="3"/>
      <c r="G509" s="2"/>
      <c r="H509" s="60"/>
      <c r="I509" s="60"/>
      <c r="M509" s="60"/>
      <c r="N509" s="60"/>
      <c r="O509" s="60"/>
      <c r="P509" s="60"/>
      <c r="Z509" s="60"/>
      <c r="AA509" s="60"/>
      <c r="AB509" s="60"/>
      <c r="AC509" s="60"/>
      <c r="AH509" s="73"/>
      <c r="AI509" s="3"/>
    </row>
    <row r="510" spans="2:35" ht="13.5" thickBot="1" x14ac:dyDescent="0.25">
      <c r="B510" s="3"/>
      <c r="C510" s="3"/>
      <c r="D510" s="3"/>
      <c r="E510" s="3"/>
      <c r="F510" s="3"/>
      <c r="G510" s="2"/>
      <c r="H510" s="60"/>
      <c r="I510" s="60"/>
      <c r="M510" s="60"/>
      <c r="N510" s="60"/>
      <c r="O510" s="60"/>
      <c r="P510" s="60"/>
      <c r="Z510" s="60"/>
      <c r="AA510" s="60"/>
      <c r="AB510" s="60"/>
      <c r="AC510" s="60"/>
      <c r="AH510" s="73"/>
      <c r="AI510" s="3"/>
    </row>
    <row r="511" spans="2:35" ht="13.5" thickBot="1" x14ac:dyDescent="0.25">
      <c r="B511" s="3"/>
      <c r="C511" s="3"/>
      <c r="D511" s="3"/>
      <c r="E511" s="3"/>
      <c r="F511" s="3"/>
      <c r="G511" s="2"/>
      <c r="H511" s="60"/>
      <c r="I511" s="60"/>
      <c r="M511" s="60"/>
      <c r="N511" s="60"/>
      <c r="O511" s="60"/>
      <c r="P511" s="60"/>
      <c r="Z511" s="60"/>
      <c r="AA511" s="60"/>
      <c r="AB511" s="60"/>
      <c r="AC511" s="60"/>
      <c r="AH511" s="73"/>
      <c r="AI511" s="3"/>
    </row>
    <row r="512" spans="2:35" ht="13.5" thickBot="1" x14ac:dyDescent="0.25">
      <c r="B512" s="3"/>
      <c r="C512" s="3"/>
      <c r="D512" s="3"/>
      <c r="E512" s="3"/>
      <c r="F512" s="3"/>
      <c r="G512" s="2"/>
      <c r="H512" s="60"/>
      <c r="I512" s="60"/>
      <c r="M512" s="60"/>
      <c r="N512" s="60"/>
      <c r="O512" s="60"/>
      <c r="P512" s="60"/>
      <c r="Z512" s="60"/>
      <c r="AA512" s="60"/>
      <c r="AB512" s="60"/>
      <c r="AC512" s="60"/>
      <c r="AH512" s="73"/>
      <c r="AI512" s="3"/>
    </row>
    <row r="513" spans="2:35" ht="13.5" thickBot="1" x14ac:dyDescent="0.25">
      <c r="B513" s="3"/>
      <c r="C513" s="3"/>
      <c r="D513" s="3"/>
      <c r="E513" s="3"/>
      <c r="F513" s="3"/>
      <c r="G513" s="2"/>
      <c r="H513" s="60"/>
      <c r="I513" s="60"/>
      <c r="M513" s="60"/>
      <c r="N513" s="60"/>
      <c r="O513" s="60"/>
      <c r="P513" s="60"/>
      <c r="Z513" s="60"/>
      <c r="AA513" s="60"/>
      <c r="AB513" s="60"/>
      <c r="AC513" s="60"/>
      <c r="AH513" s="73"/>
      <c r="AI513" s="3"/>
    </row>
    <row r="514" spans="2:35" ht="13.5" thickBot="1" x14ac:dyDescent="0.25">
      <c r="B514" s="3"/>
      <c r="C514" s="3"/>
      <c r="D514" s="3"/>
      <c r="E514" s="3"/>
      <c r="F514" s="3"/>
      <c r="G514" s="2"/>
      <c r="H514" s="60"/>
      <c r="I514" s="60"/>
      <c r="M514" s="60"/>
      <c r="N514" s="60"/>
      <c r="O514" s="60"/>
      <c r="P514" s="60"/>
      <c r="Z514" s="60"/>
      <c r="AA514" s="60"/>
      <c r="AB514" s="60"/>
      <c r="AC514" s="60"/>
      <c r="AH514" s="73"/>
      <c r="AI514" s="3"/>
    </row>
    <row r="515" spans="2:35" ht="13.5" thickBot="1" x14ac:dyDescent="0.25">
      <c r="B515" s="3"/>
      <c r="C515" s="3"/>
      <c r="D515" s="3"/>
      <c r="E515" s="3"/>
      <c r="F515" s="3"/>
      <c r="G515" s="2"/>
      <c r="H515" s="60"/>
      <c r="I515" s="60"/>
      <c r="M515" s="60"/>
      <c r="N515" s="60"/>
      <c r="O515" s="60"/>
      <c r="P515" s="60"/>
      <c r="Z515" s="60"/>
      <c r="AA515" s="60"/>
      <c r="AB515" s="60"/>
      <c r="AC515" s="60"/>
      <c r="AH515" s="73"/>
      <c r="AI515" s="3"/>
    </row>
    <row r="516" spans="2:35" ht="13.5" thickBot="1" x14ac:dyDescent="0.25">
      <c r="B516" s="3"/>
      <c r="C516" s="3"/>
      <c r="D516" s="3"/>
      <c r="E516" s="3"/>
      <c r="F516" s="3"/>
      <c r="G516" s="2"/>
      <c r="H516" s="60"/>
      <c r="I516" s="60"/>
      <c r="M516" s="60"/>
      <c r="N516" s="60"/>
      <c r="O516" s="60"/>
      <c r="P516" s="60"/>
      <c r="Z516" s="60"/>
      <c r="AA516" s="60"/>
      <c r="AB516" s="60"/>
      <c r="AC516" s="60"/>
      <c r="AH516" s="73"/>
      <c r="AI516" s="3"/>
    </row>
    <row r="517" spans="2:35" ht="13.5" thickBot="1" x14ac:dyDescent="0.25">
      <c r="B517" s="3"/>
      <c r="C517" s="3"/>
      <c r="D517" s="3"/>
      <c r="E517" s="3"/>
      <c r="F517" s="3"/>
      <c r="G517" s="2"/>
      <c r="H517" s="60"/>
      <c r="I517" s="60"/>
      <c r="M517" s="60"/>
      <c r="N517" s="60"/>
      <c r="O517" s="60"/>
      <c r="P517" s="60"/>
      <c r="Z517" s="60"/>
      <c r="AA517" s="60"/>
      <c r="AB517" s="60"/>
      <c r="AC517" s="60"/>
      <c r="AH517" s="73"/>
      <c r="AI517" s="3"/>
    </row>
    <row r="518" spans="2:35" ht="13.5" thickBot="1" x14ac:dyDescent="0.25">
      <c r="B518" s="3"/>
      <c r="C518" s="3"/>
      <c r="D518" s="3"/>
      <c r="E518" s="3"/>
      <c r="F518" s="3"/>
      <c r="G518" s="2"/>
      <c r="H518" s="60"/>
      <c r="I518" s="60"/>
      <c r="M518" s="60"/>
      <c r="N518" s="60"/>
      <c r="O518" s="60"/>
      <c r="P518" s="60"/>
      <c r="Z518" s="60"/>
      <c r="AA518" s="60"/>
      <c r="AB518" s="60"/>
      <c r="AC518" s="60"/>
      <c r="AH518" s="73"/>
      <c r="AI518" s="3"/>
    </row>
    <row r="519" spans="2:35" ht="13.5" thickBot="1" x14ac:dyDescent="0.25">
      <c r="B519" s="3"/>
      <c r="C519" s="3"/>
      <c r="D519" s="3"/>
      <c r="E519" s="3"/>
      <c r="F519" s="3"/>
      <c r="G519" s="2"/>
      <c r="H519" s="60"/>
      <c r="I519" s="60"/>
      <c r="M519" s="60"/>
      <c r="N519" s="60"/>
      <c r="O519" s="60"/>
      <c r="P519" s="60"/>
      <c r="Z519" s="60"/>
      <c r="AA519" s="60"/>
      <c r="AB519" s="60"/>
      <c r="AC519" s="60"/>
      <c r="AH519" s="73"/>
      <c r="AI519" s="3"/>
    </row>
    <row r="520" spans="2:35" ht="13.5" thickBot="1" x14ac:dyDescent="0.25">
      <c r="B520" s="3"/>
      <c r="C520" s="3"/>
      <c r="D520" s="3"/>
      <c r="E520" s="3"/>
      <c r="F520" s="3"/>
      <c r="G520" s="2"/>
      <c r="H520" s="60"/>
      <c r="I520" s="60"/>
      <c r="M520" s="60"/>
      <c r="N520" s="60"/>
      <c r="O520" s="60"/>
      <c r="P520" s="60"/>
      <c r="Z520" s="60"/>
      <c r="AA520" s="60"/>
      <c r="AB520" s="60"/>
      <c r="AC520" s="60"/>
      <c r="AH520" s="73"/>
      <c r="AI520" s="3"/>
    </row>
    <row r="521" spans="2:35" ht="13.5" thickBot="1" x14ac:dyDescent="0.25">
      <c r="B521" s="3"/>
      <c r="C521" s="3"/>
      <c r="D521" s="3"/>
      <c r="E521" s="3"/>
      <c r="F521" s="3"/>
      <c r="G521" s="2"/>
      <c r="H521" s="60"/>
      <c r="I521" s="60"/>
      <c r="M521" s="60"/>
      <c r="N521" s="60"/>
      <c r="O521" s="60"/>
      <c r="P521" s="60"/>
      <c r="Z521" s="60"/>
      <c r="AA521" s="60"/>
      <c r="AB521" s="60"/>
      <c r="AC521" s="60"/>
      <c r="AH521" s="73"/>
      <c r="AI521" s="3"/>
    </row>
    <row r="522" spans="2:35" ht="13.5" thickBot="1" x14ac:dyDescent="0.25">
      <c r="B522" s="3"/>
      <c r="C522" s="3"/>
      <c r="D522" s="3"/>
      <c r="E522" s="3"/>
      <c r="F522" s="3"/>
      <c r="G522" s="2"/>
      <c r="H522" s="60"/>
      <c r="I522" s="60"/>
      <c r="M522" s="60"/>
      <c r="N522" s="60"/>
      <c r="O522" s="60"/>
      <c r="P522" s="60"/>
      <c r="Z522" s="60"/>
      <c r="AA522" s="60"/>
      <c r="AB522" s="60"/>
      <c r="AC522" s="60"/>
      <c r="AH522" s="73"/>
      <c r="AI522" s="3"/>
    </row>
    <row r="523" spans="2:35" ht="13.5" thickBot="1" x14ac:dyDescent="0.25">
      <c r="B523" s="3"/>
      <c r="C523" s="3"/>
      <c r="D523" s="3"/>
      <c r="E523" s="3"/>
      <c r="F523" s="3"/>
      <c r="G523" s="2"/>
      <c r="H523" s="60"/>
      <c r="I523" s="60"/>
      <c r="M523" s="60"/>
      <c r="N523" s="60"/>
      <c r="O523" s="60"/>
      <c r="P523" s="60"/>
      <c r="Z523" s="60"/>
      <c r="AA523" s="60"/>
      <c r="AB523" s="60"/>
      <c r="AC523" s="60"/>
      <c r="AH523" s="73"/>
      <c r="AI523" s="3"/>
    </row>
    <row r="524" spans="2:35" ht="13.5" thickBot="1" x14ac:dyDescent="0.25">
      <c r="B524" s="3"/>
      <c r="C524" s="3"/>
      <c r="D524" s="3"/>
      <c r="E524" s="3"/>
      <c r="F524" s="3"/>
      <c r="G524" s="2"/>
      <c r="H524" s="60"/>
      <c r="I524" s="60"/>
      <c r="M524" s="60"/>
      <c r="N524" s="60"/>
      <c r="O524" s="60"/>
      <c r="P524" s="60"/>
      <c r="Z524" s="60"/>
      <c r="AA524" s="60"/>
      <c r="AB524" s="60"/>
      <c r="AC524" s="60"/>
      <c r="AH524" s="73"/>
      <c r="AI524" s="3"/>
    </row>
    <row r="525" spans="2:35" ht="13.5" thickBot="1" x14ac:dyDescent="0.25">
      <c r="B525" s="3"/>
      <c r="C525" s="3"/>
      <c r="D525" s="3"/>
      <c r="E525" s="3"/>
      <c r="F525" s="3"/>
      <c r="G525" s="2"/>
      <c r="H525" s="60"/>
      <c r="I525" s="60"/>
      <c r="M525" s="60"/>
      <c r="N525" s="60"/>
      <c r="O525" s="60"/>
      <c r="P525" s="60"/>
      <c r="Z525" s="60"/>
      <c r="AA525" s="60"/>
      <c r="AB525" s="60"/>
      <c r="AC525" s="60"/>
      <c r="AH525" s="73"/>
      <c r="AI525" s="3"/>
    </row>
    <row r="526" spans="2:35" ht="13.5" thickBot="1" x14ac:dyDescent="0.25">
      <c r="B526" s="3"/>
      <c r="C526" s="3"/>
      <c r="D526" s="3"/>
      <c r="E526" s="3"/>
      <c r="F526" s="3"/>
      <c r="G526" s="2"/>
      <c r="H526" s="60"/>
      <c r="I526" s="60"/>
      <c r="M526" s="60"/>
      <c r="N526" s="60"/>
      <c r="O526" s="60"/>
      <c r="P526" s="60"/>
      <c r="Z526" s="60"/>
      <c r="AA526" s="60"/>
      <c r="AB526" s="60"/>
      <c r="AC526" s="60"/>
      <c r="AH526" s="73"/>
      <c r="AI526" s="3"/>
    </row>
    <row r="527" spans="2:35" ht="13.5" thickBot="1" x14ac:dyDescent="0.25">
      <c r="B527" s="3"/>
      <c r="C527" s="3"/>
      <c r="D527" s="3"/>
      <c r="E527" s="3"/>
      <c r="F527" s="3"/>
      <c r="G527" s="2"/>
      <c r="H527" s="60"/>
      <c r="I527" s="60"/>
      <c r="M527" s="60"/>
      <c r="N527" s="60"/>
      <c r="O527" s="60"/>
      <c r="P527" s="60"/>
      <c r="Z527" s="60"/>
      <c r="AA527" s="60"/>
      <c r="AB527" s="60"/>
      <c r="AC527" s="60"/>
      <c r="AH527" s="73"/>
      <c r="AI527" s="3"/>
    </row>
    <row r="528" spans="2:35" ht="13.5" thickBot="1" x14ac:dyDescent="0.25">
      <c r="B528" s="3"/>
      <c r="C528" s="3"/>
      <c r="D528" s="3"/>
      <c r="E528" s="3"/>
      <c r="F528" s="3"/>
      <c r="G528" s="2"/>
      <c r="H528" s="60"/>
      <c r="I528" s="60"/>
      <c r="M528" s="60"/>
      <c r="N528" s="60"/>
      <c r="O528" s="60"/>
      <c r="P528" s="60"/>
      <c r="Z528" s="60"/>
      <c r="AA528" s="60"/>
      <c r="AB528" s="60"/>
      <c r="AC528" s="60"/>
      <c r="AH528" s="73"/>
      <c r="AI528" s="3"/>
    </row>
    <row r="529" spans="2:35" ht="13.5" thickBot="1" x14ac:dyDescent="0.25">
      <c r="B529" s="3"/>
      <c r="C529" s="3"/>
      <c r="D529" s="3"/>
      <c r="E529" s="3"/>
      <c r="F529" s="3"/>
      <c r="G529" s="2"/>
      <c r="H529" s="60"/>
      <c r="I529" s="60"/>
      <c r="M529" s="60"/>
      <c r="N529" s="60"/>
      <c r="O529" s="60"/>
      <c r="P529" s="60"/>
      <c r="Z529" s="60"/>
      <c r="AA529" s="60"/>
      <c r="AB529" s="60"/>
      <c r="AC529" s="60"/>
      <c r="AH529" s="73"/>
      <c r="AI529" s="3"/>
    </row>
    <row r="530" spans="2:35" ht="13.5" thickBot="1" x14ac:dyDescent="0.25">
      <c r="B530" s="3"/>
      <c r="C530" s="3"/>
      <c r="D530" s="3"/>
      <c r="E530" s="3"/>
      <c r="F530" s="3"/>
      <c r="G530" s="2"/>
      <c r="H530" s="60"/>
      <c r="I530" s="60"/>
      <c r="M530" s="60"/>
      <c r="N530" s="60"/>
      <c r="O530" s="60"/>
      <c r="P530" s="60"/>
      <c r="Z530" s="60"/>
      <c r="AA530" s="60"/>
      <c r="AB530" s="60"/>
      <c r="AC530" s="60"/>
      <c r="AH530" s="73"/>
      <c r="AI530" s="3"/>
    </row>
    <row r="531" spans="2:35" ht="13.5" thickBot="1" x14ac:dyDescent="0.25">
      <c r="B531" s="3"/>
      <c r="C531" s="3"/>
      <c r="D531" s="3"/>
      <c r="E531" s="3"/>
      <c r="F531" s="3"/>
      <c r="G531" s="2"/>
      <c r="H531" s="60"/>
      <c r="I531" s="60"/>
      <c r="M531" s="60"/>
      <c r="N531" s="60"/>
      <c r="O531" s="60"/>
      <c r="P531" s="60"/>
      <c r="Z531" s="60"/>
      <c r="AA531" s="60"/>
      <c r="AB531" s="60"/>
      <c r="AC531" s="60"/>
      <c r="AH531" s="73"/>
      <c r="AI531" s="3"/>
    </row>
    <row r="532" spans="2:35" ht="13.5" thickBot="1" x14ac:dyDescent="0.25">
      <c r="B532" s="3"/>
      <c r="C532" s="3"/>
      <c r="D532" s="3"/>
      <c r="E532" s="3"/>
      <c r="F532" s="3"/>
      <c r="G532" s="2"/>
      <c r="H532" s="60"/>
      <c r="I532" s="60"/>
      <c r="M532" s="60"/>
      <c r="N532" s="60"/>
      <c r="O532" s="60"/>
      <c r="P532" s="60"/>
      <c r="Z532" s="60"/>
      <c r="AA532" s="60"/>
      <c r="AB532" s="60"/>
      <c r="AC532" s="60"/>
      <c r="AH532" s="73"/>
      <c r="AI532" s="3"/>
    </row>
    <row r="533" spans="2:35" ht="13.5" thickBot="1" x14ac:dyDescent="0.25">
      <c r="B533" s="3"/>
      <c r="C533" s="3"/>
      <c r="D533" s="3"/>
      <c r="E533" s="3"/>
      <c r="F533" s="3"/>
      <c r="G533" s="2"/>
      <c r="H533" s="60"/>
      <c r="I533" s="60"/>
      <c r="M533" s="60"/>
      <c r="N533" s="60"/>
      <c r="O533" s="60"/>
      <c r="P533" s="60"/>
      <c r="Z533" s="60"/>
      <c r="AA533" s="60"/>
      <c r="AB533" s="60"/>
      <c r="AC533" s="60"/>
      <c r="AH533" s="73"/>
      <c r="AI533" s="3"/>
    </row>
    <row r="534" spans="2:35" ht="13.5" thickBot="1" x14ac:dyDescent="0.25">
      <c r="B534" s="3"/>
      <c r="C534" s="3"/>
      <c r="D534" s="3"/>
      <c r="E534" s="3"/>
      <c r="F534" s="3"/>
      <c r="G534" s="2"/>
      <c r="H534" s="60"/>
      <c r="I534" s="60"/>
      <c r="M534" s="60"/>
      <c r="N534" s="60"/>
      <c r="O534" s="60"/>
      <c r="P534" s="60"/>
      <c r="Z534" s="60"/>
      <c r="AA534" s="60"/>
      <c r="AB534" s="60"/>
      <c r="AC534" s="60"/>
      <c r="AH534" s="73"/>
      <c r="AI534" s="3"/>
    </row>
    <row r="535" spans="2:35" ht="13.5" thickBot="1" x14ac:dyDescent="0.25">
      <c r="B535" s="3"/>
      <c r="C535" s="3"/>
      <c r="D535" s="3"/>
      <c r="E535" s="3"/>
      <c r="F535" s="3"/>
      <c r="G535" s="2"/>
      <c r="H535" s="60"/>
      <c r="I535" s="60"/>
      <c r="M535" s="60"/>
      <c r="N535" s="60"/>
      <c r="O535" s="60"/>
      <c r="P535" s="60"/>
      <c r="Z535" s="60"/>
      <c r="AA535" s="60"/>
      <c r="AB535" s="60"/>
      <c r="AC535" s="60"/>
      <c r="AH535" s="73"/>
      <c r="AI535" s="3"/>
    </row>
    <row r="536" spans="2:35" ht="13.5" thickBot="1" x14ac:dyDescent="0.25">
      <c r="B536" s="3"/>
      <c r="C536" s="3"/>
      <c r="D536" s="3"/>
      <c r="E536" s="3"/>
      <c r="F536" s="3"/>
      <c r="G536" s="2"/>
      <c r="H536" s="60"/>
      <c r="I536" s="60"/>
      <c r="M536" s="60"/>
      <c r="N536" s="60"/>
      <c r="O536" s="60"/>
      <c r="P536" s="60"/>
      <c r="Z536" s="60"/>
      <c r="AA536" s="60"/>
      <c r="AB536" s="60"/>
      <c r="AC536" s="60"/>
      <c r="AH536" s="73"/>
      <c r="AI536" s="3"/>
    </row>
    <row r="537" spans="2:35" ht="13.5" thickBot="1" x14ac:dyDescent="0.25">
      <c r="B537" s="3"/>
      <c r="C537" s="3"/>
      <c r="D537" s="3"/>
      <c r="E537" s="3"/>
      <c r="F537" s="3"/>
      <c r="G537" s="2"/>
      <c r="H537" s="60"/>
      <c r="I537" s="60"/>
      <c r="M537" s="60"/>
      <c r="N537" s="60"/>
      <c r="O537" s="60"/>
      <c r="P537" s="60"/>
      <c r="Z537" s="60"/>
      <c r="AA537" s="60"/>
      <c r="AB537" s="60"/>
      <c r="AC537" s="60"/>
      <c r="AH537" s="73"/>
      <c r="AI537" s="3"/>
    </row>
    <row r="538" spans="2:35" ht="13.5" thickBot="1" x14ac:dyDescent="0.25">
      <c r="B538" s="3"/>
      <c r="C538" s="3"/>
      <c r="D538" s="3"/>
      <c r="E538" s="3"/>
      <c r="F538" s="3"/>
      <c r="G538" s="2"/>
      <c r="H538" s="60"/>
      <c r="I538" s="60"/>
      <c r="M538" s="60"/>
      <c r="N538" s="60"/>
      <c r="O538" s="60"/>
      <c r="P538" s="60"/>
      <c r="Z538" s="60"/>
      <c r="AA538" s="60"/>
      <c r="AB538" s="60"/>
      <c r="AC538" s="60"/>
      <c r="AH538" s="73"/>
      <c r="AI538" s="3"/>
    </row>
    <row r="539" spans="2:35" ht="13.5" thickBot="1" x14ac:dyDescent="0.25">
      <c r="B539" s="3"/>
      <c r="C539" s="3"/>
      <c r="D539" s="3"/>
      <c r="E539" s="3"/>
      <c r="F539" s="3"/>
      <c r="G539" s="2"/>
      <c r="H539" s="60"/>
      <c r="I539" s="60"/>
      <c r="M539" s="60"/>
      <c r="N539" s="60"/>
      <c r="O539" s="60"/>
      <c r="P539" s="60"/>
      <c r="Z539" s="60"/>
      <c r="AA539" s="60"/>
      <c r="AB539" s="60"/>
      <c r="AC539" s="60"/>
      <c r="AH539" s="73"/>
      <c r="AI539" s="3"/>
    </row>
    <row r="540" spans="2:35" ht="13.5" thickBot="1" x14ac:dyDescent="0.25">
      <c r="B540" s="3"/>
      <c r="C540" s="3"/>
      <c r="D540" s="3"/>
      <c r="E540" s="3"/>
      <c r="F540" s="3"/>
      <c r="G540" s="2"/>
      <c r="H540" s="60"/>
      <c r="I540" s="60"/>
      <c r="M540" s="60"/>
      <c r="N540" s="60"/>
      <c r="O540" s="60"/>
      <c r="P540" s="60"/>
      <c r="Z540" s="60"/>
      <c r="AA540" s="60"/>
      <c r="AB540" s="60"/>
      <c r="AC540" s="60"/>
      <c r="AH540" s="73"/>
      <c r="AI540" s="3"/>
    </row>
    <row r="541" spans="2:35" ht="13.5" thickBot="1" x14ac:dyDescent="0.25">
      <c r="B541" s="3"/>
      <c r="C541" s="3"/>
      <c r="D541" s="3"/>
      <c r="E541" s="3"/>
      <c r="F541" s="3"/>
      <c r="G541" s="2"/>
      <c r="H541" s="60"/>
      <c r="I541" s="60"/>
      <c r="M541" s="60"/>
      <c r="N541" s="60"/>
      <c r="O541" s="60"/>
      <c r="P541" s="60"/>
      <c r="Z541" s="60"/>
      <c r="AA541" s="60"/>
      <c r="AB541" s="60"/>
      <c r="AC541" s="60"/>
      <c r="AH541" s="73"/>
      <c r="AI541" s="3"/>
    </row>
    <row r="542" spans="2:35" ht="13.5" thickBot="1" x14ac:dyDescent="0.25">
      <c r="B542" s="3"/>
      <c r="C542" s="3"/>
      <c r="D542" s="3"/>
      <c r="E542" s="3"/>
      <c r="F542" s="3"/>
      <c r="G542" s="2"/>
      <c r="H542" s="60"/>
      <c r="I542" s="60"/>
      <c r="M542" s="60"/>
      <c r="N542" s="60"/>
      <c r="O542" s="60"/>
      <c r="P542" s="60"/>
      <c r="Z542" s="60"/>
      <c r="AA542" s="60"/>
      <c r="AB542" s="60"/>
      <c r="AC542" s="60"/>
      <c r="AH542" s="73"/>
      <c r="AI542" s="3"/>
    </row>
    <row r="543" spans="2:35" ht="13.5" thickBot="1" x14ac:dyDescent="0.25">
      <c r="B543" s="3"/>
      <c r="C543" s="3"/>
      <c r="D543" s="3"/>
      <c r="E543" s="3"/>
      <c r="F543" s="3"/>
      <c r="G543" s="2"/>
      <c r="H543" s="60"/>
      <c r="I543" s="60"/>
      <c r="M543" s="60"/>
      <c r="N543" s="60"/>
      <c r="O543" s="60"/>
      <c r="P543" s="60"/>
      <c r="Z543" s="60"/>
      <c r="AA543" s="60"/>
      <c r="AB543" s="60"/>
      <c r="AC543" s="60"/>
      <c r="AH543" s="73"/>
      <c r="AI543" s="3"/>
    </row>
    <row r="544" spans="2:35" ht="13.5" thickBot="1" x14ac:dyDescent="0.25">
      <c r="B544" s="3"/>
      <c r="C544" s="3"/>
      <c r="D544" s="3"/>
      <c r="E544" s="3"/>
      <c r="F544" s="3"/>
      <c r="G544" s="2"/>
      <c r="H544" s="60"/>
      <c r="I544" s="60"/>
      <c r="M544" s="60"/>
      <c r="N544" s="60"/>
      <c r="O544" s="60"/>
      <c r="P544" s="60"/>
      <c r="Z544" s="60"/>
      <c r="AA544" s="60"/>
      <c r="AB544" s="60"/>
      <c r="AC544" s="60"/>
      <c r="AH544" s="73"/>
      <c r="AI544" s="3"/>
    </row>
    <row r="545" spans="2:35" ht="13.5" thickBot="1" x14ac:dyDescent="0.25">
      <c r="B545" s="3"/>
      <c r="C545" s="3"/>
      <c r="D545" s="3"/>
      <c r="E545" s="3"/>
      <c r="F545" s="3"/>
      <c r="G545" s="2"/>
      <c r="H545" s="60"/>
      <c r="I545" s="60"/>
      <c r="M545" s="60"/>
      <c r="N545" s="60"/>
      <c r="O545" s="60"/>
      <c r="P545" s="60"/>
      <c r="Z545" s="60"/>
      <c r="AA545" s="60"/>
      <c r="AB545" s="60"/>
      <c r="AC545" s="60"/>
      <c r="AH545" s="73"/>
      <c r="AI545" s="3"/>
    </row>
    <row r="546" spans="2:35" ht="13.5" thickBot="1" x14ac:dyDescent="0.25">
      <c r="B546" s="3"/>
      <c r="C546" s="3"/>
      <c r="D546" s="3"/>
      <c r="E546" s="3"/>
      <c r="F546" s="3"/>
      <c r="G546" s="2"/>
      <c r="H546" s="60"/>
      <c r="I546" s="60"/>
      <c r="M546" s="60"/>
      <c r="N546" s="60"/>
      <c r="O546" s="60"/>
      <c r="P546" s="60"/>
      <c r="Z546" s="60"/>
      <c r="AA546" s="60"/>
      <c r="AB546" s="60"/>
      <c r="AC546" s="60"/>
      <c r="AH546" s="73"/>
      <c r="AI546" s="3"/>
    </row>
    <row r="547" spans="2:35" ht="13.5" thickBot="1" x14ac:dyDescent="0.25">
      <c r="B547" s="3"/>
      <c r="C547" s="3"/>
      <c r="D547" s="3"/>
      <c r="E547" s="3"/>
      <c r="F547" s="3"/>
      <c r="G547" s="2"/>
      <c r="H547" s="60"/>
      <c r="I547" s="60"/>
      <c r="M547" s="60"/>
      <c r="N547" s="60"/>
      <c r="O547" s="60"/>
      <c r="P547" s="60"/>
      <c r="Z547" s="60"/>
      <c r="AA547" s="60"/>
      <c r="AB547" s="60"/>
      <c r="AC547" s="60"/>
      <c r="AH547" s="73"/>
      <c r="AI547" s="3"/>
    </row>
    <row r="548" spans="2:35" ht="13.5" thickBot="1" x14ac:dyDescent="0.25">
      <c r="B548" s="3"/>
      <c r="C548" s="3"/>
      <c r="D548" s="3"/>
      <c r="E548" s="3"/>
      <c r="F548" s="3"/>
      <c r="G548" s="2"/>
      <c r="H548" s="60"/>
      <c r="I548" s="60"/>
      <c r="M548" s="60"/>
      <c r="N548" s="60"/>
      <c r="O548" s="60"/>
      <c r="P548" s="60"/>
      <c r="Z548" s="60"/>
      <c r="AA548" s="60"/>
      <c r="AB548" s="60"/>
      <c r="AC548" s="60"/>
      <c r="AH548" s="73"/>
      <c r="AI548" s="3"/>
    </row>
    <row r="549" spans="2:35" ht="13.5" thickBot="1" x14ac:dyDescent="0.25">
      <c r="B549" s="3"/>
      <c r="C549" s="3"/>
      <c r="D549" s="3"/>
      <c r="E549" s="3"/>
      <c r="F549" s="3"/>
      <c r="G549" s="2"/>
      <c r="H549" s="60"/>
      <c r="I549" s="60"/>
      <c r="M549" s="60"/>
      <c r="N549" s="60"/>
      <c r="O549" s="60"/>
      <c r="P549" s="60"/>
      <c r="Z549" s="60"/>
      <c r="AA549" s="60"/>
      <c r="AB549" s="60"/>
      <c r="AC549" s="60"/>
      <c r="AH549" s="73"/>
      <c r="AI549" s="3"/>
    </row>
    <row r="550" spans="2:35" ht="13.5" thickBot="1" x14ac:dyDescent="0.25">
      <c r="B550" s="3"/>
      <c r="C550" s="3"/>
      <c r="D550" s="3"/>
      <c r="E550" s="3"/>
      <c r="F550" s="3"/>
      <c r="G550" s="2"/>
      <c r="H550" s="60"/>
      <c r="I550" s="60"/>
      <c r="M550" s="60"/>
      <c r="N550" s="60"/>
      <c r="O550" s="60"/>
      <c r="P550" s="60"/>
      <c r="Z550" s="60"/>
      <c r="AA550" s="60"/>
      <c r="AB550" s="60"/>
      <c r="AC550" s="60"/>
      <c r="AH550" s="73"/>
      <c r="AI550" s="3"/>
    </row>
    <row r="551" spans="2:35" ht="13.5" thickBot="1" x14ac:dyDescent="0.25">
      <c r="B551" s="3"/>
      <c r="C551" s="3"/>
      <c r="D551" s="3"/>
      <c r="E551" s="3"/>
      <c r="F551" s="3"/>
      <c r="G551" s="2"/>
      <c r="H551" s="60"/>
      <c r="I551" s="60"/>
      <c r="M551" s="60"/>
      <c r="N551" s="60"/>
      <c r="O551" s="60"/>
      <c r="P551" s="60"/>
      <c r="Z551" s="60"/>
      <c r="AA551" s="60"/>
      <c r="AB551" s="60"/>
      <c r="AC551" s="60"/>
      <c r="AH551" s="73"/>
      <c r="AI551" s="3"/>
    </row>
    <row r="552" spans="2:35" ht="13.5" thickBot="1" x14ac:dyDescent="0.25">
      <c r="B552" s="3"/>
      <c r="C552" s="3"/>
      <c r="D552" s="3"/>
      <c r="E552" s="3"/>
      <c r="F552" s="3"/>
      <c r="G552" s="2"/>
      <c r="H552" s="60"/>
      <c r="I552" s="60"/>
      <c r="M552" s="60"/>
      <c r="N552" s="60"/>
      <c r="O552" s="60"/>
      <c r="P552" s="60"/>
      <c r="Z552" s="60"/>
      <c r="AA552" s="60"/>
      <c r="AB552" s="60"/>
      <c r="AC552" s="60"/>
      <c r="AH552" s="73"/>
      <c r="AI552" s="3"/>
    </row>
    <row r="553" spans="2:35" ht="13.5" thickBot="1" x14ac:dyDescent="0.25">
      <c r="B553" s="3"/>
      <c r="C553" s="3"/>
      <c r="D553" s="3"/>
      <c r="E553" s="3"/>
      <c r="F553" s="3"/>
      <c r="G553" s="2"/>
      <c r="H553" s="60"/>
      <c r="I553" s="60"/>
      <c r="M553" s="60"/>
      <c r="N553" s="60"/>
      <c r="O553" s="60"/>
      <c r="P553" s="60"/>
      <c r="Z553" s="60"/>
      <c r="AA553" s="60"/>
      <c r="AB553" s="60"/>
      <c r="AC553" s="60"/>
      <c r="AH553" s="73"/>
      <c r="AI553" s="3"/>
    </row>
    <row r="554" spans="2:35" ht="13.5" thickBot="1" x14ac:dyDescent="0.25">
      <c r="B554" s="3"/>
      <c r="C554" s="3"/>
      <c r="D554" s="3"/>
      <c r="E554" s="3"/>
      <c r="F554" s="3"/>
      <c r="G554" s="2"/>
      <c r="H554" s="60"/>
      <c r="I554" s="60"/>
      <c r="M554" s="60"/>
      <c r="N554" s="60"/>
      <c r="O554" s="60"/>
      <c r="P554" s="60"/>
      <c r="Z554" s="60"/>
      <c r="AA554" s="60"/>
      <c r="AB554" s="60"/>
      <c r="AC554" s="60"/>
      <c r="AH554" s="73"/>
      <c r="AI554" s="3"/>
    </row>
    <row r="555" spans="2:35" ht="13.5" thickBot="1" x14ac:dyDescent="0.25">
      <c r="B555" s="3"/>
      <c r="C555" s="3"/>
      <c r="D555" s="3"/>
      <c r="E555" s="3"/>
      <c r="F555" s="3"/>
      <c r="G555" s="2"/>
      <c r="H555" s="60"/>
      <c r="I555" s="60"/>
      <c r="M555" s="60"/>
      <c r="N555" s="60"/>
      <c r="O555" s="60"/>
      <c r="P555" s="60"/>
      <c r="Z555" s="60"/>
      <c r="AA555" s="60"/>
      <c r="AB555" s="60"/>
      <c r="AC555" s="60"/>
      <c r="AH555" s="73"/>
      <c r="AI555" s="3"/>
    </row>
    <row r="556" spans="2:35" ht="13.5" thickBot="1" x14ac:dyDescent="0.25">
      <c r="B556" s="3"/>
      <c r="C556" s="3"/>
      <c r="D556" s="3"/>
      <c r="E556" s="3"/>
      <c r="F556" s="3"/>
      <c r="G556" s="2"/>
      <c r="H556" s="60"/>
      <c r="I556" s="60"/>
      <c r="M556" s="60"/>
      <c r="N556" s="60"/>
      <c r="O556" s="60"/>
      <c r="P556" s="60"/>
      <c r="Z556" s="60"/>
      <c r="AA556" s="60"/>
      <c r="AB556" s="60"/>
      <c r="AC556" s="60"/>
      <c r="AH556" s="73"/>
      <c r="AI556" s="3"/>
    </row>
    <row r="557" spans="2:35" ht="13.5" thickBot="1" x14ac:dyDescent="0.25">
      <c r="B557" s="3"/>
      <c r="C557" s="3"/>
      <c r="D557" s="3"/>
      <c r="E557" s="3"/>
      <c r="F557" s="3"/>
      <c r="G557" s="2"/>
      <c r="H557" s="60"/>
      <c r="I557" s="60"/>
      <c r="M557" s="60"/>
      <c r="N557" s="60"/>
      <c r="O557" s="60"/>
      <c r="P557" s="60"/>
      <c r="Z557" s="60"/>
      <c r="AA557" s="60"/>
      <c r="AB557" s="60"/>
      <c r="AC557" s="60"/>
      <c r="AH557" s="73"/>
      <c r="AI557" s="3"/>
    </row>
    <row r="558" spans="2:35" ht="13.5" thickBot="1" x14ac:dyDescent="0.25">
      <c r="B558" s="3"/>
      <c r="C558" s="3"/>
      <c r="D558" s="3"/>
      <c r="E558" s="3"/>
      <c r="F558" s="3"/>
      <c r="G558" s="2"/>
      <c r="H558" s="60"/>
      <c r="I558" s="60"/>
      <c r="M558" s="60"/>
      <c r="N558" s="60"/>
      <c r="O558" s="60"/>
      <c r="P558" s="60"/>
      <c r="Z558" s="60"/>
      <c r="AA558" s="60"/>
      <c r="AB558" s="60"/>
      <c r="AC558" s="60"/>
      <c r="AH558" s="73"/>
      <c r="AI558" s="3"/>
    </row>
    <row r="559" spans="2:35" ht="13.5" thickBot="1" x14ac:dyDescent="0.25">
      <c r="B559" s="3"/>
      <c r="C559" s="3"/>
      <c r="D559" s="3"/>
      <c r="E559" s="3"/>
      <c r="F559" s="3"/>
      <c r="G559" s="2"/>
      <c r="H559" s="60"/>
      <c r="I559" s="60"/>
      <c r="M559" s="60"/>
      <c r="N559" s="60"/>
      <c r="O559" s="60"/>
      <c r="P559" s="60"/>
      <c r="Z559" s="60"/>
      <c r="AA559" s="60"/>
      <c r="AB559" s="60"/>
      <c r="AC559" s="60"/>
      <c r="AH559" s="73"/>
      <c r="AI559" s="3"/>
    </row>
    <row r="560" spans="2:35" ht="13.5" thickBot="1" x14ac:dyDescent="0.25">
      <c r="B560" s="3"/>
      <c r="C560" s="3"/>
      <c r="D560" s="3"/>
      <c r="E560" s="3"/>
      <c r="F560" s="3"/>
      <c r="G560" s="2"/>
      <c r="H560" s="60"/>
      <c r="I560" s="60"/>
      <c r="M560" s="60"/>
      <c r="N560" s="60"/>
      <c r="O560" s="60"/>
      <c r="P560" s="60"/>
      <c r="Z560" s="60"/>
      <c r="AA560" s="60"/>
      <c r="AB560" s="60"/>
      <c r="AC560" s="60"/>
      <c r="AH560" s="73"/>
      <c r="AI560" s="3"/>
    </row>
    <row r="561" spans="2:35" ht="13.5" thickBot="1" x14ac:dyDescent="0.25">
      <c r="B561" s="3"/>
      <c r="C561" s="3"/>
      <c r="D561" s="3"/>
      <c r="E561" s="3"/>
      <c r="F561" s="3"/>
      <c r="G561" s="2"/>
      <c r="H561" s="60"/>
      <c r="I561" s="60"/>
      <c r="M561" s="60"/>
      <c r="N561" s="60"/>
      <c r="O561" s="60"/>
      <c r="P561" s="60"/>
      <c r="Z561" s="60"/>
      <c r="AA561" s="60"/>
      <c r="AB561" s="60"/>
      <c r="AC561" s="60"/>
      <c r="AH561" s="73"/>
      <c r="AI561" s="3"/>
    </row>
    <row r="562" spans="2:35" ht="13.5" thickBot="1" x14ac:dyDescent="0.25">
      <c r="B562" s="3"/>
      <c r="C562" s="3"/>
      <c r="D562" s="3"/>
      <c r="E562" s="3"/>
      <c r="F562" s="3"/>
      <c r="G562" s="2"/>
      <c r="H562" s="60"/>
      <c r="I562" s="60"/>
      <c r="M562" s="60"/>
      <c r="N562" s="60"/>
      <c r="O562" s="60"/>
      <c r="P562" s="60"/>
      <c r="Z562" s="60"/>
      <c r="AA562" s="60"/>
      <c r="AB562" s="60"/>
      <c r="AC562" s="60"/>
      <c r="AH562" s="73"/>
      <c r="AI562" s="3"/>
    </row>
    <row r="563" spans="2:35" ht="13.5" thickBot="1" x14ac:dyDescent="0.25">
      <c r="B563" s="3"/>
      <c r="C563" s="3"/>
      <c r="D563" s="3"/>
      <c r="E563" s="3"/>
      <c r="F563" s="3"/>
      <c r="G563" s="2"/>
      <c r="H563" s="60"/>
      <c r="I563" s="60"/>
      <c r="M563" s="60"/>
      <c r="N563" s="60"/>
      <c r="O563" s="60"/>
      <c r="P563" s="60"/>
      <c r="Z563" s="60"/>
      <c r="AA563" s="60"/>
      <c r="AB563" s="60"/>
      <c r="AC563" s="60"/>
      <c r="AH563" s="73"/>
      <c r="AI563" s="3"/>
    </row>
    <row r="564" spans="2:35" ht="13.5" thickBot="1" x14ac:dyDescent="0.25">
      <c r="B564" s="3"/>
      <c r="C564" s="3"/>
      <c r="D564" s="3"/>
      <c r="E564" s="3"/>
      <c r="F564" s="3"/>
      <c r="G564" s="2"/>
      <c r="H564" s="60"/>
      <c r="I564" s="60"/>
      <c r="M564" s="60"/>
      <c r="N564" s="60"/>
      <c r="O564" s="60"/>
      <c r="P564" s="60"/>
      <c r="Z564" s="60"/>
      <c r="AA564" s="60"/>
      <c r="AB564" s="60"/>
      <c r="AC564" s="60"/>
      <c r="AH564" s="73"/>
      <c r="AI564" s="3"/>
    </row>
    <row r="565" spans="2:35" ht="13.5" thickBot="1" x14ac:dyDescent="0.25">
      <c r="B565" s="3"/>
      <c r="C565" s="3"/>
      <c r="D565" s="3"/>
      <c r="E565" s="3"/>
      <c r="F565" s="3"/>
      <c r="G565" s="2"/>
      <c r="H565" s="60"/>
      <c r="I565" s="60"/>
      <c r="M565" s="60"/>
      <c r="N565" s="60"/>
      <c r="O565" s="60"/>
      <c r="P565" s="60"/>
      <c r="Z565" s="60"/>
      <c r="AA565" s="60"/>
      <c r="AB565" s="60"/>
      <c r="AC565" s="60"/>
      <c r="AH565" s="73"/>
      <c r="AI565" s="3"/>
    </row>
    <row r="566" spans="2:35" ht="13.5" thickBot="1" x14ac:dyDescent="0.25">
      <c r="B566" s="3"/>
      <c r="C566" s="3"/>
      <c r="D566" s="3"/>
      <c r="E566" s="3"/>
      <c r="F566" s="3"/>
      <c r="G566" s="2"/>
      <c r="H566" s="60"/>
      <c r="I566" s="60"/>
      <c r="M566" s="60"/>
      <c r="N566" s="60"/>
      <c r="O566" s="60"/>
      <c r="P566" s="60"/>
      <c r="Z566" s="60"/>
      <c r="AA566" s="60"/>
      <c r="AB566" s="60"/>
      <c r="AC566" s="60"/>
      <c r="AH566" s="73"/>
      <c r="AI566" s="3"/>
    </row>
    <row r="567" spans="2:35" ht="13.5" thickBot="1" x14ac:dyDescent="0.25">
      <c r="B567" s="3"/>
      <c r="C567" s="3"/>
      <c r="D567" s="3"/>
      <c r="E567" s="3"/>
      <c r="F567" s="3"/>
      <c r="G567" s="2"/>
      <c r="H567" s="60"/>
      <c r="I567" s="60"/>
      <c r="M567" s="60"/>
      <c r="N567" s="60"/>
      <c r="O567" s="60"/>
      <c r="P567" s="60"/>
      <c r="Z567" s="60"/>
      <c r="AA567" s="60"/>
      <c r="AB567" s="60"/>
      <c r="AC567" s="60"/>
      <c r="AH567" s="73"/>
      <c r="AI567" s="3"/>
    </row>
    <row r="568" spans="2:35" ht="13.5" thickBot="1" x14ac:dyDescent="0.25">
      <c r="B568" s="3"/>
      <c r="C568" s="3"/>
      <c r="D568" s="3"/>
      <c r="E568" s="3"/>
      <c r="F568" s="3"/>
      <c r="G568" s="2"/>
      <c r="H568" s="60"/>
      <c r="I568" s="60"/>
      <c r="M568" s="60"/>
      <c r="N568" s="60"/>
      <c r="O568" s="60"/>
      <c r="P568" s="60"/>
      <c r="Z568" s="60"/>
      <c r="AA568" s="60"/>
      <c r="AB568" s="60"/>
      <c r="AC568" s="60"/>
      <c r="AH568" s="73"/>
      <c r="AI568" s="3"/>
    </row>
    <row r="569" spans="2:35" ht="13.5" thickBot="1" x14ac:dyDescent="0.25">
      <c r="B569" s="3"/>
      <c r="C569" s="3"/>
      <c r="D569" s="3"/>
      <c r="E569" s="3"/>
      <c r="F569" s="3"/>
      <c r="G569" s="2"/>
      <c r="H569" s="60"/>
      <c r="I569" s="60"/>
      <c r="M569" s="60"/>
      <c r="N569" s="60"/>
      <c r="O569" s="60"/>
      <c r="P569" s="60"/>
      <c r="Z569" s="60"/>
      <c r="AA569" s="60"/>
      <c r="AB569" s="60"/>
      <c r="AC569" s="60"/>
      <c r="AH569" s="73"/>
      <c r="AI569" s="3"/>
    </row>
    <row r="570" spans="2:35" ht="13.5" thickBot="1" x14ac:dyDescent="0.25">
      <c r="B570" s="3"/>
      <c r="C570" s="3"/>
      <c r="D570" s="3"/>
      <c r="E570" s="3"/>
      <c r="F570" s="3"/>
      <c r="G570" s="2"/>
      <c r="H570" s="60"/>
      <c r="I570" s="60"/>
      <c r="M570" s="60"/>
      <c r="N570" s="60"/>
      <c r="O570" s="60"/>
      <c r="P570" s="60"/>
      <c r="Z570" s="60"/>
      <c r="AA570" s="60"/>
      <c r="AB570" s="60"/>
      <c r="AC570" s="60"/>
      <c r="AH570" s="73"/>
      <c r="AI570" s="3"/>
    </row>
    <row r="571" spans="2:35" ht="13.5" thickBot="1" x14ac:dyDescent="0.25">
      <c r="B571" s="3"/>
      <c r="C571" s="3"/>
      <c r="D571" s="3"/>
      <c r="E571" s="3"/>
      <c r="F571" s="3"/>
      <c r="G571" s="2"/>
      <c r="H571" s="60"/>
      <c r="I571" s="60"/>
      <c r="M571" s="60"/>
      <c r="N571" s="60"/>
      <c r="O571" s="60"/>
      <c r="P571" s="60"/>
      <c r="Z571" s="60"/>
      <c r="AA571" s="60"/>
      <c r="AB571" s="60"/>
      <c r="AC571" s="60"/>
      <c r="AH571" s="73"/>
      <c r="AI571" s="3"/>
    </row>
    <row r="572" spans="2:35" ht="13.5" thickBot="1" x14ac:dyDescent="0.25">
      <c r="B572" s="3"/>
      <c r="C572" s="3"/>
      <c r="D572" s="3"/>
      <c r="E572" s="3"/>
      <c r="F572" s="3"/>
      <c r="G572" s="2"/>
      <c r="H572" s="60"/>
      <c r="I572" s="60"/>
      <c r="M572" s="60"/>
      <c r="N572" s="60"/>
      <c r="O572" s="60"/>
      <c r="P572" s="60"/>
      <c r="Z572" s="60"/>
      <c r="AA572" s="60"/>
      <c r="AB572" s="60"/>
      <c r="AC572" s="60"/>
      <c r="AH572" s="73"/>
      <c r="AI572" s="3"/>
    </row>
    <row r="573" spans="2:35" ht="13.5" thickBot="1" x14ac:dyDescent="0.25">
      <c r="B573" s="3"/>
      <c r="C573" s="3"/>
      <c r="D573" s="3"/>
      <c r="E573" s="3"/>
      <c r="F573" s="3"/>
      <c r="G573" s="2"/>
      <c r="H573" s="60"/>
      <c r="I573" s="60"/>
      <c r="M573" s="60"/>
      <c r="N573" s="60"/>
      <c r="O573" s="60"/>
      <c r="P573" s="60"/>
      <c r="Z573" s="60"/>
      <c r="AA573" s="60"/>
      <c r="AB573" s="60"/>
      <c r="AC573" s="60"/>
      <c r="AH573" s="73"/>
      <c r="AI573" s="3"/>
    </row>
    <row r="574" spans="2:35" ht="13.5" thickBot="1" x14ac:dyDescent="0.25">
      <c r="B574" s="3"/>
      <c r="C574" s="3"/>
      <c r="D574" s="3"/>
      <c r="E574" s="3"/>
      <c r="F574" s="3"/>
      <c r="G574" s="2"/>
      <c r="H574" s="60"/>
      <c r="I574" s="60"/>
      <c r="M574" s="60"/>
      <c r="N574" s="60"/>
      <c r="O574" s="60"/>
      <c r="P574" s="60"/>
      <c r="Z574" s="60"/>
      <c r="AA574" s="60"/>
      <c r="AB574" s="60"/>
      <c r="AC574" s="60"/>
      <c r="AH574" s="73"/>
      <c r="AI574" s="3"/>
    </row>
    <row r="575" spans="2:35" ht="13.5" thickBot="1" x14ac:dyDescent="0.25">
      <c r="B575" s="3"/>
      <c r="C575" s="3"/>
      <c r="D575" s="3"/>
      <c r="E575" s="3"/>
      <c r="F575" s="3"/>
      <c r="G575" s="2"/>
      <c r="H575" s="60"/>
      <c r="I575" s="60"/>
      <c r="M575" s="60"/>
      <c r="N575" s="60"/>
      <c r="O575" s="60"/>
      <c r="P575" s="60"/>
      <c r="Z575" s="60"/>
      <c r="AA575" s="60"/>
      <c r="AB575" s="60"/>
      <c r="AC575" s="60"/>
      <c r="AH575" s="73"/>
      <c r="AI575" s="3"/>
    </row>
    <row r="576" spans="2:35" ht="13.5" thickBot="1" x14ac:dyDescent="0.25">
      <c r="B576" s="3"/>
      <c r="C576" s="3"/>
      <c r="D576" s="3"/>
      <c r="E576" s="3"/>
      <c r="F576" s="3"/>
      <c r="G576" s="2"/>
      <c r="H576" s="60"/>
      <c r="I576" s="60"/>
      <c r="M576" s="60"/>
      <c r="N576" s="60"/>
      <c r="O576" s="60"/>
      <c r="P576" s="60"/>
      <c r="Z576" s="60"/>
      <c r="AA576" s="60"/>
      <c r="AB576" s="60"/>
      <c r="AC576" s="60"/>
      <c r="AH576" s="73"/>
      <c r="AI576" s="3"/>
    </row>
    <row r="577" spans="2:35" ht="13.5" thickBot="1" x14ac:dyDescent="0.25">
      <c r="B577" s="3"/>
      <c r="C577" s="3"/>
      <c r="D577" s="3"/>
      <c r="E577" s="3"/>
      <c r="F577" s="3"/>
      <c r="G577" s="2"/>
      <c r="H577" s="60"/>
      <c r="I577" s="60"/>
      <c r="M577" s="60"/>
      <c r="N577" s="60"/>
      <c r="O577" s="60"/>
      <c r="P577" s="60"/>
      <c r="Z577" s="60"/>
      <c r="AA577" s="60"/>
      <c r="AB577" s="60"/>
      <c r="AC577" s="60"/>
      <c r="AH577" s="73"/>
      <c r="AI577" s="3"/>
    </row>
    <row r="578" spans="2:35" ht="13.5" thickBot="1" x14ac:dyDescent="0.25">
      <c r="B578" s="3"/>
      <c r="C578" s="3"/>
      <c r="D578" s="3"/>
      <c r="E578" s="3"/>
      <c r="F578" s="3"/>
      <c r="G578" s="2"/>
      <c r="H578" s="60"/>
      <c r="I578" s="60"/>
      <c r="M578" s="60"/>
      <c r="N578" s="60"/>
      <c r="O578" s="60"/>
      <c r="P578" s="60"/>
      <c r="Z578" s="60"/>
      <c r="AA578" s="60"/>
      <c r="AB578" s="60"/>
      <c r="AC578" s="60"/>
      <c r="AH578" s="73"/>
      <c r="AI578" s="3"/>
    </row>
    <row r="579" spans="2:35" ht="13.5" thickBot="1" x14ac:dyDescent="0.25">
      <c r="B579" s="3"/>
      <c r="C579" s="3"/>
      <c r="D579" s="3"/>
      <c r="E579" s="3"/>
      <c r="F579" s="3"/>
      <c r="G579" s="2"/>
      <c r="H579" s="60"/>
      <c r="I579" s="60"/>
      <c r="M579" s="60"/>
      <c r="N579" s="60"/>
      <c r="O579" s="60"/>
      <c r="P579" s="60"/>
      <c r="Z579" s="60"/>
      <c r="AA579" s="60"/>
      <c r="AB579" s="60"/>
      <c r="AC579" s="60"/>
      <c r="AH579" s="73"/>
      <c r="AI579" s="3"/>
    </row>
    <row r="580" spans="2:35" ht="13.5" thickBot="1" x14ac:dyDescent="0.25">
      <c r="B580" s="3"/>
      <c r="C580" s="3"/>
      <c r="D580" s="3"/>
      <c r="E580" s="3"/>
      <c r="F580" s="3"/>
      <c r="G580" s="2"/>
      <c r="H580" s="60"/>
      <c r="I580" s="60"/>
      <c r="M580" s="60"/>
      <c r="N580" s="60"/>
      <c r="O580" s="60"/>
      <c r="P580" s="60"/>
      <c r="Z580" s="60"/>
      <c r="AA580" s="60"/>
      <c r="AB580" s="60"/>
      <c r="AC580" s="60"/>
      <c r="AH580" s="73"/>
      <c r="AI580" s="3"/>
    </row>
    <row r="581" spans="2:35" ht="13.5" thickBot="1" x14ac:dyDescent="0.25">
      <c r="B581" s="3"/>
      <c r="C581" s="3"/>
      <c r="D581" s="3"/>
      <c r="E581" s="3"/>
      <c r="F581" s="3"/>
      <c r="G581" s="2"/>
      <c r="H581" s="60"/>
      <c r="I581" s="60"/>
      <c r="M581" s="60"/>
      <c r="N581" s="60"/>
      <c r="O581" s="60"/>
      <c r="P581" s="60"/>
      <c r="Z581" s="60"/>
      <c r="AA581" s="60"/>
      <c r="AB581" s="60"/>
      <c r="AC581" s="60"/>
      <c r="AH581" s="73"/>
      <c r="AI581" s="3"/>
    </row>
    <row r="582" spans="2:35" ht="13.5" thickBot="1" x14ac:dyDescent="0.25">
      <c r="B582" s="3"/>
      <c r="C582" s="3"/>
      <c r="D582" s="3"/>
      <c r="E582" s="3"/>
      <c r="F582" s="3"/>
      <c r="G582" s="2"/>
      <c r="H582" s="60"/>
      <c r="I582" s="60"/>
      <c r="M582" s="60"/>
      <c r="N582" s="60"/>
      <c r="O582" s="60"/>
      <c r="P582" s="60"/>
      <c r="Z582" s="60"/>
      <c r="AA582" s="60"/>
      <c r="AB582" s="60"/>
      <c r="AC582" s="60"/>
      <c r="AH582" s="73"/>
      <c r="AI582" s="3"/>
    </row>
    <row r="583" spans="2:35" ht="13.5" thickBot="1" x14ac:dyDescent="0.25">
      <c r="B583" s="3"/>
      <c r="C583" s="3"/>
      <c r="D583" s="3"/>
      <c r="E583" s="3"/>
      <c r="F583" s="3"/>
      <c r="G583" s="2"/>
      <c r="H583" s="60"/>
      <c r="I583" s="60"/>
      <c r="M583" s="60"/>
      <c r="N583" s="60"/>
      <c r="O583" s="60"/>
      <c r="P583" s="60"/>
      <c r="Z583" s="60"/>
      <c r="AA583" s="60"/>
      <c r="AB583" s="60"/>
      <c r="AC583" s="60"/>
      <c r="AH583" s="73"/>
      <c r="AI583" s="3"/>
    </row>
    <row r="584" spans="2:35" ht="13.5" thickBot="1" x14ac:dyDescent="0.25">
      <c r="B584" s="3"/>
      <c r="C584" s="3"/>
      <c r="D584" s="3"/>
      <c r="E584" s="3"/>
      <c r="F584" s="3"/>
      <c r="G584" s="2"/>
      <c r="H584" s="60"/>
      <c r="I584" s="60"/>
      <c r="M584" s="60"/>
      <c r="N584" s="60"/>
      <c r="O584" s="60"/>
      <c r="P584" s="60"/>
      <c r="Z584" s="60"/>
      <c r="AA584" s="60"/>
      <c r="AB584" s="60"/>
      <c r="AC584" s="60"/>
      <c r="AH584" s="73"/>
      <c r="AI584" s="3"/>
    </row>
    <row r="585" spans="2:35" ht="13.5" thickBot="1" x14ac:dyDescent="0.25">
      <c r="B585" s="3"/>
      <c r="C585" s="3"/>
      <c r="D585" s="3"/>
      <c r="E585" s="3"/>
      <c r="F585" s="3"/>
      <c r="G585" s="2"/>
      <c r="H585" s="60"/>
      <c r="I585" s="60"/>
      <c r="M585" s="60"/>
      <c r="N585" s="60"/>
      <c r="O585" s="60"/>
      <c r="P585" s="60"/>
      <c r="Z585" s="60"/>
      <c r="AA585" s="60"/>
      <c r="AB585" s="60"/>
      <c r="AC585" s="60"/>
      <c r="AH585" s="73"/>
      <c r="AI585" s="3"/>
    </row>
    <row r="586" spans="2:35" ht="13.5" thickBot="1" x14ac:dyDescent="0.25">
      <c r="B586" s="3"/>
      <c r="C586" s="3"/>
      <c r="D586" s="3"/>
      <c r="E586" s="3"/>
      <c r="F586" s="3"/>
      <c r="G586" s="2"/>
      <c r="H586" s="60"/>
      <c r="I586" s="60"/>
      <c r="M586" s="60"/>
      <c r="N586" s="60"/>
      <c r="O586" s="60"/>
      <c r="P586" s="60"/>
      <c r="Z586" s="60"/>
      <c r="AA586" s="60"/>
      <c r="AB586" s="60"/>
      <c r="AC586" s="60"/>
      <c r="AH586" s="73"/>
      <c r="AI586" s="3"/>
    </row>
    <row r="587" spans="2:35" ht="13.5" thickBot="1" x14ac:dyDescent="0.25">
      <c r="B587" s="3"/>
      <c r="C587" s="3"/>
      <c r="D587" s="3"/>
      <c r="E587" s="3"/>
      <c r="F587" s="3"/>
      <c r="G587" s="2"/>
      <c r="H587" s="60"/>
      <c r="I587" s="60"/>
      <c r="M587" s="60"/>
      <c r="N587" s="60"/>
      <c r="O587" s="60"/>
      <c r="P587" s="60"/>
      <c r="Z587" s="60"/>
      <c r="AA587" s="60"/>
      <c r="AB587" s="60"/>
      <c r="AC587" s="60"/>
      <c r="AH587" s="73"/>
      <c r="AI587" s="3"/>
    </row>
    <row r="588" spans="2:35" ht="13.5" thickBot="1" x14ac:dyDescent="0.25">
      <c r="B588" s="3"/>
      <c r="C588" s="3"/>
      <c r="D588" s="3"/>
      <c r="E588" s="3"/>
      <c r="F588" s="3"/>
      <c r="G588" s="2"/>
      <c r="H588" s="60"/>
      <c r="I588" s="60"/>
      <c r="M588" s="60"/>
      <c r="N588" s="60"/>
      <c r="O588" s="60"/>
      <c r="P588" s="60"/>
      <c r="Z588" s="60"/>
      <c r="AA588" s="60"/>
      <c r="AB588" s="60"/>
      <c r="AC588" s="60"/>
      <c r="AH588" s="73"/>
      <c r="AI588" s="3"/>
    </row>
    <row r="589" spans="2:35" ht="13.5" thickBot="1" x14ac:dyDescent="0.25">
      <c r="B589" s="3"/>
      <c r="C589" s="3"/>
      <c r="D589" s="3"/>
      <c r="E589" s="3"/>
      <c r="F589" s="3"/>
      <c r="G589" s="2"/>
      <c r="H589" s="60"/>
      <c r="I589" s="60"/>
      <c r="M589" s="60"/>
      <c r="N589" s="60"/>
      <c r="O589" s="60"/>
      <c r="P589" s="60"/>
      <c r="Z589" s="60"/>
      <c r="AA589" s="60"/>
      <c r="AB589" s="60"/>
      <c r="AC589" s="60"/>
      <c r="AH589" s="73"/>
      <c r="AI589" s="3"/>
    </row>
    <row r="590" spans="2:35" ht="13.5" thickBot="1" x14ac:dyDescent="0.25">
      <c r="B590" s="3"/>
      <c r="C590" s="3"/>
      <c r="D590" s="3"/>
      <c r="E590" s="3"/>
      <c r="F590" s="3"/>
      <c r="G590" s="2"/>
      <c r="H590" s="60"/>
      <c r="I590" s="60"/>
      <c r="M590" s="60"/>
      <c r="N590" s="60"/>
      <c r="O590" s="60"/>
      <c r="P590" s="60"/>
      <c r="Z590" s="60"/>
      <c r="AA590" s="60"/>
      <c r="AB590" s="60"/>
      <c r="AC590" s="60"/>
      <c r="AH590" s="73"/>
      <c r="AI590" s="3"/>
    </row>
    <row r="591" spans="2:35" ht="13.5" thickBot="1" x14ac:dyDescent="0.25">
      <c r="B591" s="3"/>
      <c r="C591" s="3"/>
      <c r="D591" s="3"/>
      <c r="E591" s="3"/>
      <c r="F591" s="3"/>
      <c r="G591" s="2"/>
      <c r="H591" s="60"/>
      <c r="I591" s="60"/>
      <c r="M591" s="60"/>
      <c r="N591" s="60"/>
      <c r="O591" s="60"/>
      <c r="P591" s="60"/>
      <c r="Z591" s="60"/>
      <c r="AA591" s="60"/>
      <c r="AB591" s="60"/>
      <c r="AC591" s="60"/>
      <c r="AH591" s="73"/>
      <c r="AI591" s="3"/>
    </row>
    <row r="592" spans="2:35" ht="13.5" thickBot="1" x14ac:dyDescent="0.25">
      <c r="B592" s="3"/>
      <c r="C592" s="3"/>
      <c r="D592" s="3"/>
      <c r="E592" s="3"/>
      <c r="F592" s="3"/>
      <c r="G592" s="2"/>
      <c r="H592" s="60"/>
      <c r="I592" s="60"/>
      <c r="M592" s="60"/>
      <c r="N592" s="60"/>
      <c r="O592" s="60"/>
      <c r="P592" s="60"/>
      <c r="Z592" s="60"/>
      <c r="AA592" s="60"/>
      <c r="AB592" s="60"/>
      <c r="AC592" s="60"/>
      <c r="AH592" s="73"/>
      <c r="AI592" s="3"/>
    </row>
    <row r="593" spans="2:35" ht="13.5" thickBot="1" x14ac:dyDescent="0.25">
      <c r="B593" s="3"/>
      <c r="C593" s="3"/>
      <c r="D593" s="3"/>
      <c r="E593" s="3"/>
      <c r="F593" s="3"/>
      <c r="G593" s="2"/>
      <c r="H593" s="60"/>
      <c r="I593" s="60"/>
      <c r="M593" s="60"/>
      <c r="N593" s="60"/>
      <c r="O593" s="60"/>
      <c r="P593" s="60"/>
      <c r="Z593" s="60"/>
      <c r="AA593" s="60"/>
      <c r="AB593" s="60"/>
      <c r="AC593" s="60"/>
      <c r="AH593" s="73"/>
      <c r="AI593" s="3"/>
    </row>
    <row r="594" spans="2:35" ht="13.5" thickBot="1" x14ac:dyDescent="0.25">
      <c r="B594" s="3"/>
      <c r="C594" s="3"/>
      <c r="D594" s="3"/>
      <c r="E594" s="3"/>
      <c r="F594" s="3"/>
      <c r="G594" s="2"/>
      <c r="H594" s="60"/>
      <c r="I594" s="60"/>
      <c r="M594" s="60"/>
      <c r="N594" s="60"/>
      <c r="O594" s="60"/>
      <c r="P594" s="60"/>
      <c r="Z594" s="60"/>
      <c r="AA594" s="60"/>
      <c r="AB594" s="60"/>
      <c r="AC594" s="60"/>
      <c r="AH594" s="73"/>
      <c r="AI594" s="3"/>
    </row>
    <row r="595" spans="2:35" ht="13.5" thickBot="1" x14ac:dyDescent="0.25">
      <c r="B595" s="3"/>
      <c r="C595" s="3"/>
      <c r="D595" s="3"/>
      <c r="E595" s="3"/>
      <c r="F595" s="3"/>
      <c r="G595" s="2"/>
      <c r="M595" s="60"/>
      <c r="N595" s="60"/>
      <c r="O595" s="60"/>
      <c r="P595" s="60"/>
      <c r="Z595" s="60"/>
      <c r="AA595" s="60"/>
      <c r="AB595" s="60"/>
      <c r="AC595" s="60"/>
      <c r="AH595" s="73"/>
      <c r="AI595" s="3"/>
    </row>
    <row r="596" spans="2:35" ht="13.5" thickBot="1" x14ac:dyDescent="0.25">
      <c r="B596" s="3"/>
      <c r="C596" s="3"/>
      <c r="D596" s="3"/>
      <c r="E596" s="3"/>
      <c r="F596" s="3"/>
      <c r="G596" s="2"/>
      <c r="M596" s="60"/>
      <c r="N596" s="60"/>
      <c r="O596" s="60"/>
      <c r="P596" s="60"/>
      <c r="Z596" s="60"/>
      <c r="AA596" s="60"/>
      <c r="AB596" s="60"/>
      <c r="AC596" s="60"/>
      <c r="AH596" s="73"/>
      <c r="AI596" s="3"/>
    </row>
    <row r="597" spans="2:35" ht="13.5" thickBot="1" x14ac:dyDescent="0.25">
      <c r="B597" s="3"/>
      <c r="C597" s="3"/>
      <c r="D597" s="3"/>
      <c r="E597" s="3"/>
      <c r="F597" s="3"/>
      <c r="G597" s="2"/>
      <c r="M597" s="60"/>
      <c r="N597" s="60"/>
      <c r="O597" s="60"/>
      <c r="P597" s="60"/>
      <c r="Z597" s="60"/>
      <c r="AA597" s="60"/>
      <c r="AB597" s="60"/>
      <c r="AC597" s="60"/>
      <c r="AH597" s="73"/>
      <c r="AI597" s="3"/>
    </row>
    <row r="598" spans="2:35" ht="13.5" thickBot="1" x14ac:dyDescent="0.25">
      <c r="B598" s="3"/>
      <c r="C598" s="3"/>
      <c r="D598" s="3"/>
      <c r="E598" s="3"/>
      <c r="F598" s="3"/>
      <c r="G598" s="2"/>
      <c r="M598" s="60"/>
      <c r="N598" s="60"/>
      <c r="O598" s="60"/>
      <c r="P598" s="60"/>
      <c r="Z598" s="60"/>
      <c r="AA598" s="60"/>
      <c r="AB598" s="60"/>
      <c r="AC598" s="60"/>
      <c r="AH598" s="73"/>
      <c r="AI598" s="3"/>
    </row>
    <row r="599" spans="2:35" ht="13.5" thickBot="1" x14ac:dyDescent="0.25">
      <c r="B599" s="3"/>
      <c r="C599" s="3"/>
      <c r="D599" s="3"/>
      <c r="E599" s="3"/>
      <c r="F599" s="3"/>
      <c r="G599" s="2"/>
      <c r="M599" s="60"/>
      <c r="N599" s="60"/>
      <c r="O599" s="60"/>
      <c r="P599" s="60"/>
      <c r="Z599" s="60"/>
      <c r="AA599" s="60"/>
      <c r="AB599" s="60"/>
      <c r="AC599" s="60"/>
      <c r="AH599" s="73"/>
      <c r="AI599" s="3"/>
    </row>
    <row r="600" spans="2:35" ht="13.5" thickBot="1" x14ac:dyDescent="0.25">
      <c r="B600" s="3"/>
      <c r="C600" s="3"/>
      <c r="D600" s="3"/>
      <c r="E600" s="3"/>
      <c r="F600" s="3"/>
      <c r="G600" s="2"/>
      <c r="M600" s="60"/>
      <c r="N600" s="60"/>
      <c r="O600" s="60"/>
      <c r="P600" s="60"/>
      <c r="Z600" s="60"/>
      <c r="AA600" s="60"/>
      <c r="AB600" s="60"/>
      <c r="AC600" s="60"/>
      <c r="AH600" s="73"/>
      <c r="AI600" s="3"/>
    </row>
    <row r="601" spans="2:35" ht="13.5" thickBot="1" x14ac:dyDescent="0.25">
      <c r="B601" s="3"/>
      <c r="C601" s="3"/>
      <c r="D601" s="3"/>
      <c r="E601" s="3"/>
      <c r="F601" s="3"/>
      <c r="G601" s="2"/>
      <c r="M601" s="60"/>
      <c r="N601" s="60"/>
      <c r="O601" s="60"/>
      <c r="P601" s="60"/>
      <c r="Z601" s="60"/>
      <c r="AA601" s="60"/>
      <c r="AB601" s="60"/>
      <c r="AC601" s="60"/>
      <c r="AH601" s="73"/>
      <c r="AI601" s="3"/>
    </row>
    <row r="602" spans="2:35" ht="13.5" thickBot="1" x14ac:dyDescent="0.25">
      <c r="B602" s="3"/>
      <c r="C602" s="3"/>
      <c r="D602" s="3"/>
      <c r="E602" s="3"/>
      <c r="F602" s="3"/>
      <c r="G602" s="2"/>
      <c r="M602" s="60"/>
      <c r="N602" s="60"/>
      <c r="O602" s="60"/>
      <c r="P602" s="60"/>
      <c r="Z602" s="60"/>
      <c r="AA602" s="60"/>
      <c r="AB602" s="60"/>
      <c r="AC602" s="60"/>
      <c r="AH602" s="73"/>
      <c r="AI602" s="3"/>
    </row>
    <row r="603" spans="2:35" ht="13.5" thickBot="1" x14ac:dyDescent="0.25">
      <c r="B603" s="3"/>
      <c r="C603" s="3"/>
      <c r="D603" s="3"/>
      <c r="E603" s="3"/>
      <c r="F603" s="3"/>
      <c r="G603" s="2"/>
      <c r="M603" s="60"/>
      <c r="N603" s="60"/>
      <c r="O603" s="60"/>
      <c r="P603" s="60"/>
      <c r="Z603" s="60"/>
      <c r="AA603" s="60"/>
      <c r="AB603" s="60"/>
      <c r="AC603" s="60"/>
      <c r="AH603" s="73"/>
      <c r="AI603" s="3"/>
    </row>
    <row r="604" spans="2:35" ht="13.5" thickBot="1" x14ac:dyDescent="0.25">
      <c r="B604" s="3"/>
      <c r="C604" s="3"/>
      <c r="D604" s="3"/>
      <c r="E604" s="3"/>
      <c r="F604" s="3"/>
      <c r="G604" s="2"/>
      <c r="M604" s="60"/>
      <c r="N604" s="60"/>
      <c r="O604" s="60"/>
      <c r="P604" s="60"/>
      <c r="Z604" s="60"/>
      <c r="AA604" s="60"/>
      <c r="AB604" s="60"/>
      <c r="AC604" s="60"/>
      <c r="AH604" s="73"/>
      <c r="AI604" s="3"/>
    </row>
    <row r="605" spans="2:35" ht="13.5" thickBot="1" x14ac:dyDescent="0.25">
      <c r="B605" s="3"/>
      <c r="C605" s="3"/>
      <c r="D605" s="3"/>
      <c r="E605" s="3"/>
      <c r="F605" s="3"/>
      <c r="G605" s="2"/>
      <c r="M605" s="60"/>
      <c r="N605" s="60"/>
      <c r="O605" s="60"/>
      <c r="P605" s="60"/>
      <c r="Z605" s="60"/>
      <c r="AA605" s="60"/>
      <c r="AB605" s="60"/>
      <c r="AC605" s="60"/>
      <c r="AH605" s="73"/>
      <c r="AI605" s="3"/>
    </row>
    <row r="606" spans="2:35" ht="13.5" thickBot="1" x14ac:dyDescent="0.25">
      <c r="B606" s="3"/>
      <c r="C606" s="3"/>
      <c r="D606" s="3"/>
      <c r="E606" s="3"/>
      <c r="F606" s="3"/>
      <c r="G606" s="2"/>
      <c r="M606" s="60"/>
      <c r="N606" s="60"/>
      <c r="O606" s="60"/>
      <c r="P606" s="60"/>
      <c r="Z606" s="60"/>
      <c r="AA606" s="60"/>
      <c r="AB606" s="60"/>
      <c r="AC606" s="60"/>
      <c r="AH606" s="73"/>
      <c r="AI606" s="3"/>
    </row>
    <row r="607" spans="2:35" ht="13.5" thickBot="1" x14ac:dyDescent="0.25">
      <c r="B607" s="3"/>
      <c r="C607" s="3"/>
      <c r="D607" s="3"/>
      <c r="E607" s="3"/>
      <c r="F607" s="3"/>
      <c r="G607" s="2"/>
      <c r="M607" s="60"/>
      <c r="N607" s="60"/>
      <c r="O607" s="60"/>
      <c r="P607" s="60"/>
      <c r="Z607" s="60"/>
      <c r="AA607" s="60"/>
      <c r="AB607" s="60"/>
      <c r="AC607" s="60"/>
      <c r="AH607" s="73"/>
      <c r="AI607" s="3"/>
    </row>
    <row r="608" spans="2:35" ht="13.5" thickBot="1" x14ac:dyDescent="0.25">
      <c r="B608" s="3"/>
      <c r="C608" s="3"/>
      <c r="D608" s="3"/>
      <c r="E608" s="3"/>
      <c r="F608" s="3"/>
      <c r="G608" s="2"/>
      <c r="M608" s="60"/>
      <c r="N608" s="60"/>
      <c r="O608" s="60"/>
      <c r="P608" s="60"/>
      <c r="Z608" s="60"/>
      <c r="AA608" s="60"/>
      <c r="AB608" s="60"/>
      <c r="AC608" s="60"/>
      <c r="AH608" s="73"/>
      <c r="AI608" s="3"/>
    </row>
    <row r="609" spans="2:35" ht="13.5" thickBot="1" x14ac:dyDescent="0.25">
      <c r="B609" s="3"/>
      <c r="C609" s="3"/>
      <c r="D609" s="3"/>
      <c r="E609" s="3"/>
      <c r="F609" s="3"/>
      <c r="G609" s="2"/>
      <c r="M609" s="60"/>
      <c r="N609" s="60"/>
      <c r="O609" s="60"/>
      <c r="P609" s="60"/>
      <c r="Z609" s="60"/>
      <c r="AA609" s="60"/>
      <c r="AB609" s="60"/>
      <c r="AC609" s="60"/>
      <c r="AH609" s="73"/>
      <c r="AI609" s="3"/>
    </row>
    <row r="610" spans="2:35" ht="13.5" thickBot="1" x14ac:dyDescent="0.25">
      <c r="B610" s="3"/>
      <c r="C610" s="3"/>
      <c r="D610" s="3"/>
      <c r="E610" s="3"/>
      <c r="F610" s="3"/>
      <c r="G610" s="2"/>
      <c r="M610" s="60"/>
      <c r="N610" s="60"/>
      <c r="O610" s="60"/>
      <c r="P610" s="60"/>
      <c r="Z610" s="60"/>
      <c r="AA610" s="60"/>
      <c r="AB610" s="60"/>
      <c r="AC610" s="60"/>
      <c r="AH610" s="73"/>
      <c r="AI610" s="3"/>
    </row>
    <row r="611" spans="2:35" ht="13.5" thickBot="1" x14ac:dyDescent="0.25">
      <c r="B611" s="3"/>
      <c r="C611" s="3"/>
      <c r="D611" s="3"/>
      <c r="E611" s="3"/>
      <c r="F611" s="3"/>
      <c r="G611" s="2"/>
      <c r="M611" s="60"/>
      <c r="N611" s="60"/>
      <c r="O611" s="60"/>
      <c r="P611" s="60"/>
      <c r="Z611" s="60"/>
      <c r="AA611" s="60"/>
      <c r="AB611" s="60"/>
      <c r="AC611" s="60"/>
      <c r="AH611" s="73"/>
      <c r="AI611" s="3"/>
    </row>
    <row r="612" spans="2:35" ht="13.5" thickBot="1" x14ac:dyDescent="0.25">
      <c r="B612" s="3"/>
      <c r="C612" s="3"/>
      <c r="D612" s="3"/>
      <c r="E612" s="3"/>
      <c r="F612" s="3"/>
      <c r="G612" s="2"/>
      <c r="M612" s="60"/>
      <c r="N612" s="60"/>
      <c r="O612" s="60"/>
      <c r="P612" s="60"/>
      <c r="Z612" s="60"/>
      <c r="AA612" s="60"/>
      <c r="AB612" s="60"/>
      <c r="AC612" s="60"/>
      <c r="AH612" s="73"/>
      <c r="AI612" s="3"/>
    </row>
    <row r="613" spans="2:35" ht="13.5" thickBot="1" x14ac:dyDescent="0.25">
      <c r="B613" s="3"/>
      <c r="C613" s="3"/>
      <c r="D613" s="3"/>
      <c r="E613" s="3"/>
      <c r="F613" s="3"/>
      <c r="G613" s="2"/>
      <c r="M613" s="60"/>
      <c r="N613" s="60"/>
      <c r="O613" s="60"/>
      <c r="P613" s="60"/>
      <c r="Z613" s="60"/>
      <c r="AA613" s="60"/>
      <c r="AB613" s="60"/>
      <c r="AC613" s="60"/>
      <c r="AH613" s="73"/>
      <c r="AI613" s="3"/>
    </row>
    <row r="614" spans="2:35" ht="13.5" thickBot="1" x14ac:dyDescent="0.25">
      <c r="B614" s="3"/>
      <c r="C614" s="3"/>
      <c r="D614" s="3"/>
      <c r="E614" s="3"/>
      <c r="F614" s="3"/>
      <c r="G614" s="2"/>
      <c r="M614" s="60"/>
      <c r="N614" s="60"/>
      <c r="O614" s="60"/>
      <c r="P614" s="60"/>
      <c r="Z614" s="60"/>
      <c r="AA614" s="60"/>
      <c r="AB614" s="60"/>
      <c r="AC614" s="60"/>
      <c r="AH614" s="73"/>
      <c r="AI614" s="3"/>
    </row>
    <row r="615" spans="2:35" ht="13.5" thickBot="1" x14ac:dyDescent="0.25">
      <c r="B615" s="3"/>
      <c r="C615" s="3"/>
      <c r="D615" s="3"/>
      <c r="E615" s="3"/>
      <c r="F615" s="3"/>
      <c r="G615" s="2"/>
      <c r="M615" s="60"/>
      <c r="N615" s="60"/>
      <c r="O615" s="60"/>
      <c r="P615" s="60"/>
      <c r="Z615" s="60"/>
      <c r="AA615" s="60"/>
      <c r="AB615" s="60"/>
      <c r="AC615" s="60"/>
      <c r="AH615" s="73"/>
      <c r="AI615" s="3"/>
    </row>
    <row r="616" spans="2:35" ht="13.5" thickBot="1" x14ac:dyDescent="0.25">
      <c r="B616" s="3"/>
      <c r="C616" s="3"/>
      <c r="D616" s="3"/>
      <c r="E616" s="3"/>
      <c r="F616" s="3"/>
      <c r="G616" s="2"/>
      <c r="M616" s="60"/>
      <c r="N616" s="60"/>
      <c r="O616" s="60"/>
      <c r="P616" s="60"/>
      <c r="Z616" s="60"/>
      <c r="AA616" s="60"/>
      <c r="AB616" s="60"/>
      <c r="AC616" s="60"/>
      <c r="AH616" s="73"/>
      <c r="AI616" s="3"/>
    </row>
    <row r="617" spans="2:35" ht="13.5" thickBot="1" x14ac:dyDescent="0.25">
      <c r="B617" s="3"/>
      <c r="C617" s="3"/>
      <c r="D617" s="3"/>
      <c r="E617" s="3"/>
      <c r="F617" s="3"/>
      <c r="G617" s="2"/>
      <c r="M617" s="60"/>
      <c r="N617" s="60"/>
      <c r="O617" s="60"/>
      <c r="P617" s="60"/>
      <c r="Z617" s="60"/>
      <c r="AA617" s="60"/>
      <c r="AB617" s="60"/>
      <c r="AC617" s="60"/>
      <c r="AH617" s="73"/>
      <c r="AI617" s="3"/>
    </row>
    <row r="618" spans="2:35" ht="13.5" thickBot="1" x14ac:dyDescent="0.25">
      <c r="B618" s="3"/>
      <c r="C618" s="3"/>
      <c r="D618" s="3"/>
      <c r="E618" s="3"/>
      <c r="F618" s="3"/>
      <c r="G618" s="2"/>
      <c r="M618" s="60"/>
      <c r="N618" s="60"/>
      <c r="O618" s="60"/>
      <c r="P618" s="60"/>
      <c r="Z618" s="60"/>
      <c r="AA618" s="60"/>
      <c r="AB618" s="60"/>
      <c r="AC618" s="60"/>
      <c r="AH618" s="73"/>
      <c r="AI618" s="3"/>
    </row>
    <row r="619" spans="2:35" ht="13.5" thickBot="1" x14ac:dyDescent="0.25">
      <c r="B619" s="3"/>
      <c r="C619" s="3"/>
      <c r="D619" s="3"/>
      <c r="E619" s="3"/>
      <c r="F619" s="3"/>
      <c r="G619" s="2"/>
      <c r="M619" s="60"/>
      <c r="N619" s="60"/>
      <c r="O619" s="60"/>
      <c r="P619" s="60"/>
      <c r="Z619" s="60"/>
      <c r="AA619" s="60"/>
      <c r="AB619" s="60"/>
      <c r="AC619" s="60"/>
      <c r="AH619" s="73"/>
      <c r="AI619" s="3"/>
    </row>
    <row r="620" spans="2:35" ht="13.5" thickBot="1" x14ac:dyDescent="0.25">
      <c r="B620" s="3"/>
      <c r="C620" s="3"/>
      <c r="D620" s="3"/>
      <c r="E620" s="3"/>
      <c r="F620" s="3"/>
      <c r="G620" s="2"/>
      <c r="M620" s="60"/>
      <c r="N620" s="60"/>
      <c r="O620" s="60"/>
      <c r="P620" s="60"/>
      <c r="Z620" s="60"/>
      <c r="AA620" s="60"/>
      <c r="AB620" s="60"/>
      <c r="AC620" s="60"/>
      <c r="AH620" s="73"/>
      <c r="AI620" s="3"/>
    </row>
    <row r="621" spans="2:35" ht="13.5" thickBot="1" x14ac:dyDescent="0.25">
      <c r="B621" s="3"/>
      <c r="C621" s="3"/>
      <c r="D621" s="3"/>
      <c r="E621" s="3"/>
      <c r="F621" s="3"/>
      <c r="G621" s="2"/>
      <c r="M621" s="60"/>
      <c r="N621" s="60"/>
      <c r="O621" s="60"/>
      <c r="P621" s="60"/>
      <c r="Z621" s="60"/>
      <c r="AA621" s="60"/>
      <c r="AB621" s="60"/>
      <c r="AC621" s="60"/>
      <c r="AH621" s="73"/>
      <c r="AI621" s="3"/>
    </row>
    <row r="622" spans="2:35" ht="13.5" thickBot="1" x14ac:dyDescent="0.25">
      <c r="B622" s="3"/>
      <c r="C622" s="3"/>
      <c r="D622" s="3"/>
      <c r="E622" s="3"/>
      <c r="F622" s="3"/>
      <c r="G622" s="2"/>
      <c r="M622" s="60"/>
      <c r="N622" s="60"/>
      <c r="O622" s="60"/>
      <c r="P622" s="60"/>
      <c r="Z622" s="60"/>
      <c r="AA622" s="60"/>
      <c r="AB622" s="60"/>
      <c r="AC622" s="60"/>
      <c r="AH622" s="73"/>
      <c r="AI622" s="3"/>
    </row>
    <row r="623" spans="2:35" ht="13.5" thickBot="1" x14ac:dyDescent="0.25">
      <c r="B623" s="3"/>
      <c r="C623" s="3"/>
      <c r="D623" s="3"/>
      <c r="E623" s="3"/>
      <c r="F623" s="3"/>
      <c r="G623" s="2"/>
      <c r="M623" s="60"/>
      <c r="N623" s="60"/>
      <c r="O623" s="60"/>
      <c r="P623" s="60"/>
      <c r="Z623" s="60"/>
      <c r="AA623" s="60"/>
      <c r="AB623" s="60"/>
      <c r="AC623" s="60"/>
      <c r="AH623" s="73"/>
      <c r="AI623" s="3"/>
    </row>
    <row r="624" spans="2:35" ht="13.5" thickBot="1" x14ac:dyDescent="0.25">
      <c r="B624" s="3"/>
      <c r="C624" s="3"/>
      <c r="D624" s="3"/>
      <c r="E624" s="3"/>
      <c r="F624" s="3"/>
      <c r="G624" s="2"/>
      <c r="M624" s="60"/>
      <c r="N624" s="60"/>
      <c r="O624" s="60"/>
      <c r="P624" s="60"/>
      <c r="Z624" s="60"/>
      <c r="AA624" s="60"/>
      <c r="AB624" s="60"/>
      <c r="AC624" s="60"/>
      <c r="AH624" s="73"/>
      <c r="AI624" s="3"/>
    </row>
    <row r="625" spans="2:35" ht="13.5" thickBot="1" x14ac:dyDescent="0.25">
      <c r="B625" s="3"/>
      <c r="C625" s="3"/>
      <c r="D625" s="3"/>
      <c r="E625" s="3"/>
      <c r="F625" s="3"/>
      <c r="G625" s="2"/>
      <c r="M625" s="60"/>
      <c r="N625" s="60"/>
      <c r="O625" s="60"/>
      <c r="P625" s="60"/>
      <c r="Z625" s="60"/>
      <c r="AA625" s="60"/>
      <c r="AB625" s="60"/>
      <c r="AC625" s="60"/>
      <c r="AH625" s="73"/>
      <c r="AI625" s="3"/>
    </row>
    <row r="626" spans="2:35" ht="13.5" thickBot="1" x14ac:dyDescent="0.25">
      <c r="B626" s="3"/>
      <c r="C626" s="3"/>
      <c r="D626" s="3"/>
      <c r="E626" s="3"/>
      <c r="F626" s="3"/>
      <c r="G626" s="2"/>
      <c r="M626" s="60"/>
      <c r="N626" s="60"/>
      <c r="O626" s="60"/>
      <c r="P626" s="60"/>
      <c r="Z626" s="60"/>
      <c r="AA626" s="60"/>
      <c r="AB626" s="60"/>
      <c r="AC626" s="60"/>
      <c r="AH626" s="73"/>
      <c r="AI626" s="3"/>
    </row>
    <row r="627" spans="2:35" ht="13.5" thickBot="1" x14ac:dyDescent="0.25">
      <c r="B627" s="3"/>
      <c r="C627" s="3"/>
      <c r="D627" s="3"/>
      <c r="E627" s="3"/>
      <c r="F627" s="3"/>
      <c r="G627" s="2"/>
      <c r="M627" s="60"/>
      <c r="N627" s="60"/>
      <c r="O627" s="60"/>
      <c r="P627" s="60"/>
      <c r="Z627" s="60"/>
      <c r="AA627" s="60"/>
      <c r="AB627" s="60"/>
      <c r="AC627" s="60"/>
      <c r="AH627" s="73"/>
      <c r="AI627" s="3"/>
    </row>
    <row r="628" spans="2:35" ht="13.5" thickBot="1" x14ac:dyDescent="0.25">
      <c r="B628" s="3"/>
      <c r="C628" s="3"/>
      <c r="D628" s="3"/>
      <c r="E628" s="3"/>
      <c r="F628" s="3"/>
      <c r="G628" s="2"/>
      <c r="M628" s="60"/>
      <c r="N628" s="60"/>
      <c r="O628" s="60"/>
      <c r="P628" s="60"/>
      <c r="Z628" s="60"/>
      <c r="AA628" s="60"/>
      <c r="AB628" s="60"/>
      <c r="AC628" s="60"/>
      <c r="AH628" s="73"/>
      <c r="AI628" s="3"/>
    </row>
    <row r="629" spans="2:35" ht="13.5" thickBot="1" x14ac:dyDescent="0.25">
      <c r="B629" s="3"/>
      <c r="C629" s="3"/>
      <c r="D629" s="3"/>
      <c r="E629" s="3"/>
      <c r="F629" s="3"/>
      <c r="G629" s="2"/>
      <c r="M629" s="60"/>
      <c r="N629" s="60"/>
      <c r="O629" s="60"/>
      <c r="P629" s="60"/>
      <c r="Z629" s="60"/>
      <c r="AA629" s="60"/>
      <c r="AB629" s="60"/>
      <c r="AC629" s="60"/>
      <c r="AH629" s="73"/>
      <c r="AI629" s="3"/>
    </row>
    <row r="630" spans="2:35" ht="13.5" thickBot="1" x14ac:dyDescent="0.25">
      <c r="B630" s="3"/>
      <c r="C630" s="3"/>
      <c r="D630" s="3"/>
      <c r="E630" s="3"/>
      <c r="F630" s="3"/>
      <c r="G630" s="2"/>
      <c r="M630" s="60"/>
      <c r="N630" s="60"/>
      <c r="O630" s="60"/>
      <c r="P630" s="60"/>
      <c r="Z630" s="60"/>
      <c r="AA630" s="60"/>
      <c r="AB630" s="60"/>
      <c r="AC630" s="60"/>
      <c r="AH630" s="73"/>
      <c r="AI630" s="3"/>
    </row>
    <row r="631" spans="2:35" ht="13.5" thickBot="1" x14ac:dyDescent="0.25">
      <c r="B631" s="3"/>
      <c r="C631" s="3"/>
      <c r="D631" s="3"/>
      <c r="E631" s="3"/>
      <c r="F631" s="3"/>
      <c r="G631" s="2"/>
      <c r="M631" s="60"/>
      <c r="N631" s="60"/>
      <c r="O631" s="60"/>
      <c r="P631" s="60"/>
      <c r="Z631" s="60"/>
      <c r="AA631" s="60"/>
      <c r="AB631" s="60"/>
      <c r="AC631" s="60"/>
      <c r="AH631" s="73"/>
      <c r="AI631" s="3"/>
    </row>
    <row r="632" spans="2:35" ht="13.5" thickBot="1" x14ac:dyDescent="0.25">
      <c r="B632" s="3"/>
      <c r="C632" s="3"/>
      <c r="D632" s="3"/>
      <c r="E632" s="3"/>
      <c r="F632" s="3"/>
      <c r="G632" s="2"/>
      <c r="M632" s="60"/>
      <c r="N632" s="60"/>
      <c r="O632" s="60"/>
      <c r="P632" s="60"/>
      <c r="Z632" s="60"/>
      <c r="AA632" s="60"/>
      <c r="AB632" s="60"/>
      <c r="AC632" s="60"/>
      <c r="AH632" s="73"/>
      <c r="AI632" s="3"/>
    </row>
    <row r="633" spans="2:35" ht="13.5" thickBot="1" x14ac:dyDescent="0.25">
      <c r="B633" s="3"/>
      <c r="C633" s="3"/>
      <c r="D633" s="3"/>
      <c r="E633" s="3"/>
      <c r="F633" s="3"/>
      <c r="G633" s="2"/>
      <c r="M633" s="60"/>
      <c r="N633" s="60"/>
      <c r="O633" s="60"/>
      <c r="P633" s="60"/>
      <c r="Z633" s="60"/>
      <c r="AA633" s="60"/>
      <c r="AB633" s="60"/>
      <c r="AC633" s="60"/>
      <c r="AH633" s="73"/>
      <c r="AI633" s="3"/>
    </row>
    <row r="634" spans="2:35" ht="13.5" thickBot="1" x14ac:dyDescent="0.25">
      <c r="B634" s="3"/>
      <c r="C634" s="3"/>
      <c r="D634" s="3"/>
      <c r="E634" s="3"/>
      <c r="F634" s="3"/>
      <c r="G634" s="2"/>
      <c r="M634" s="60"/>
      <c r="N634" s="60"/>
      <c r="O634" s="60"/>
      <c r="P634" s="60"/>
      <c r="Z634" s="60"/>
      <c r="AA634" s="60"/>
      <c r="AB634" s="60"/>
      <c r="AC634" s="60"/>
      <c r="AH634" s="73"/>
      <c r="AI634" s="3"/>
    </row>
    <row r="635" spans="2:35" ht="13.5" thickBot="1" x14ac:dyDescent="0.25">
      <c r="B635" s="3"/>
      <c r="C635" s="3"/>
      <c r="D635" s="3"/>
      <c r="E635" s="3"/>
      <c r="F635" s="3"/>
      <c r="G635" s="2"/>
      <c r="M635" s="60"/>
      <c r="N635" s="60"/>
      <c r="O635" s="60"/>
      <c r="P635" s="60"/>
      <c r="Z635" s="60"/>
      <c r="AA635" s="60"/>
      <c r="AB635" s="60"/>
      <c r="AC635" s="60"/>
      <c r="AH635" s="73"/>
      <c r="AI635" s="3"/>
    </row>
    <row r="636" spans="2:35" ht="13.5" thickBot="1" x14ac:dyDescent="0.25">
      <c r="B636" s="3"/>
      <c r="C636" s="3"/>
      <c r="D636" s="3"/>
      <c r="E636" s="3"/>
      <c r="F636" s="3"/>
      <c r="G636" s="2"/>
      <c r="M636" s="60"/>
      <c r="N636" s="60"/>
      <c r="O636" s="60"/>
      <c r="P636" s="60"/>
      <c r="Z636" s="60"/>
      <c r="AA636" s="60"/>
      <c r="AB636" s="60"/>
      <c r="AC636" s="60"/>
      <c r="AH636" s="73"/>
      <c r="AI636" s="3"/>
    </row>
    <row r="637" spans="2:35" ht="13.5" thickBot="1" x14ac:dyDescent="0.25">
      <c r="B637" s="3"/>
      <c r="C637" s="3"/>
      <c r="D637" s="3"/>
      <c r="E637" s="3"/>
      <c r="F637" s="3"/>
      <c r="G637" s="2"/>
      <c r="M637" s="60"/>
      <c r="N637" s="60"/>
      <c r="O637" s="60"/>
      <c r="P637" s="60"/>
      <c r="Z637" s="60"/>
      <c r="AA637" s="60"/>
      <c r="AB637" s="60"/>
      <c r="AC637" s="60"/>
      <c r="AH637" s="73"/>
      <c r="AI637" s="3"/>
    </row>
    <row r="638" spans="2:35" ht="13.5" thickBot="1" x14ac:dyDescent="0.25">
      <c r="B638" s="3"/>
      <c r="C638" s="3"/>
      <c r="D638" s="3"/>
      <c r="E638" s="3"/>
      <c r="F638" s="3"/>
      <c r="G638" s="2"/>
      <c r="M638" s="60"/>
      <c r="N638" s="60"/>
      <c r="O638" s="60"/>
      <c r="P638" s="60"/>
      <c r="Z638" s="60"/>
      <c r="AA638" s="60"/>
      <c r="AB638" s="60"/>
      <c r="AC638" s="60"/>
      <c r="AH638" s="73"/>
      <c r="AI638" s="3"/>
    </row>
    <row r="639" spans="2:35" ht="13.5" thickBot="1" x14ac:dyDescent="0.25">
      <c r="B639" s="3"/>
      <c r="C639" s="3"/>
      <c r="D639" s="3"/>
      <c r="E639" s="3"/>
      <c r="F639" s="3"/>
      <c r="G639" s="2"/>
      <c r="M639" s="60"/>
      <c r="N639" s="60"/>
      <c r="O639" s="60"/>
      <c r="P639" s="60"/>
      <c r="Z639" s="60"/>
      <c r="AA639" s="60"/>
      <c r="AB639" s="60"/>
      <c r="AC639" s="60"/>
      <c r="AH639" s="73"/>
      <c r="AI639" s="3"/>
    </row>
    <row r="640" spans="2:35" ht="13.5" thickBot="1" x14ac:dyDescent="0.25">
      <c r="B640" s="3"/>
      <c r="C640" s="3"/>
      <c r="D640" s="3"/>
      <c r="E640" s="3"/>
      <c r="F640" s="3"/>
      <c r="G640" s="2"/>
      <c r="M640" s="60"/>
      <c r="N640" s="60"/>
      <c r="O640" s="60"/>
      <c r="P640" s="60"/>
      <c r="Z640" s="60"/>
      <c r="AA640" s="60"/>
      <c r="AB640" s="60"/>
      <c r="AC640" s="60"/>
      <c r="AH640" s="73"/>
      <c r="AI640" s="3"/>
    </row>
    <row r="641" spans="2:35" ht="13.5" thickBot="1" x14ac:dyDescent="0.25">
      <c r="B641" s="3"/>
      <c r="C641" s="3"/>
      <c r="D641" s="3"/>
      <c r="E641" s="3"/>
      <c r="F641" s="3"/>
      <c r="G641" s="2"/>
      <c r="M641" s="60"/>
      <c r="N641" s="60"/>
      <c r="O641" s="60"/>
      <c r="P641" s="60"/>
      <c r="Z641" s="60"/>
      <c r="AA641" s="60"/>
      <c r="AB641" s="60"/>
      <c r="AC641" s="60"/>
      <c r="AH641" s="73"/>
      <c r="AI641" s="3"/>
    </row>
    <row r="642" spans="2:35" ht="13.5" thickBot="1" x14ac:dyDescent="0.25">
      <c r="B642" s="3"/>
      <c r="C642" s="3"/>
      <c r="D642" s="3"/>
      <c r="E642" s="3"/>
      <c r="F642" s="3"/>
      <c r="G642" s="2"/>
      <c r="M642" s="60"/>
      <c r="N642" s="60"/>
      <c r="O642" s="60"/>
      <c r="P642" s="60"/>
      <c r="Z642" s="60"/>
      <c r="AA642" s="60"/>
      <c r="AB642" s="60"/>
      <c r="AC642" s="60"/>
      <c r="AH642" s="73"/>
      <c r="AI642" s="3"/>
    </row>
    <row r="643" spans="2:35" ht="13.5" thickBot="1" x14ac:dyDescent="0.25">
      <c r="B643" s="3"/>
      <c r="C643" s="3"/>
      <c r="D643" s="3"/>
      <c r="E643" s="3"/>
      <c r="F643" s="3"/>
      <c r="G643" s="2"/>
      <c r="M643" s="60"/>
      <c r="N643" s="60"/>
      <c r="O643" s="60"/>
      <c r="P643" s="60"/>
      <c r="Z643" s="60"/>
      <c r="AA643" s="60"/>
      <c r="AB643" s="60"/>
      <c r="AC643" s="60"/>
      <c r="AH643" s="73"/>
      <c r="AI643" s="3"/>
    </row>
    <row r="644" spans="2:35" ht="13.5" thickBot="1" x14ac:dyDescent="0.25">
      <c r="B644" s="3"/>
      <c r="C644" s="3"/>
      <c r="D644" s="3"/>
      <c r="E644" s="3"/>
      <c r="F644" s="3"/>
      <c r="G644" s="2"/>
      <c r="M644" s="60"/>
      <c r="N644" s="60"/>
      <c r="O644" s="60"/>
      <c r="P644" s="60"/>
      <c r="Z644" s="60"/>
      <c r="AA644" s="60"/>
      <c r="AB644" s="60"/>
      <c r="AC644" s="60"/>
      <c r="AH644" s="73"/>
      <c r="AI644" s="3"/>
    </row>
    <row r="645" spans="2:35" ht="13.5" thickBot="1" x14ac:dyDescent="0.25">
      <c r="B645" s="3"/>
      <c r="C645" s="3"/>
      <c r="D645" s="3"/>
      <c r="E645" s="3"/>
      <c r="F645" s="3"/>
      <c r="G645" s="2"/>
      <c r="M645" s="60"/>
      <c r="N645" s="60"/>
      <c r="O645" s="60"/>
      <c r="P645" s="60"/>
      <c r="Z645" s="60"/>
      <c r="AA645" s="60"/>
      <c r="AB645" s="60"/>
      <c r="AC645" s="60"/>
      <c r="AH645" s="73"/>
      <c r="AI645" s="3"/>
    </row>
    <row r="646" spans="2:35" ht="13.5" thickBot="1" x14ac:dyDescent="0.25">
      <c r="B646" s="3"/>
      <c r="C646" s="3"/>
      <c r="D646" s="3"/>
      <c r="E646" s="3"/>
      <c r="F646" s="3"/>
      <c r="G646" s="2"/>
      <c r="M646" s="60"/>
      <c r="N646" s="60"/>
      <c r="O646" s="60"/>
      <c r="P646" s="60"/>
      <c r="Z646" s="60"/>
      <c r="AA646" s="60"/>
      <c r="AB646" s="60"/>
      <c r="AC646" s="60"/>
      <c r="AH646" s="73"/>
      <c r="AI646" s="3"/>
    </row>
    <row r="647" spans="2:35" ht="13.5" thickBot="1" x14ac:dyDescent="0.25">
      <c r="B647" s="3"/>
      <c r="C647" s="3"/>
      <c r="D647" s="3"/>
      <c r="E647" s="3"/>
      <c r="F647" s="3"/>
      <c r="G647" s="2"/>
      <c r="M647" s="60"/>
      <c r="N647" s="60"/>
      <c r="O647" s="60"/>
      <c r="P647" s="60"/>
      <c r="Z647" s="60"/>
      <c r="AA647" s="60"/>
      <c r="AB647" s="60"/>
      <c r="AC647" s="60"/>
      <c r="AH647" s="73"/>
      <c r="AI647" s="3"/>
    </row>
    <row r="648" spans="2:35" ht="13.5" thickBot="1" x14ac:dyDescent="0.25">
      <c r="B648" s="3"/>
      <c r="C648" s="3"/>
      <c r="D648" s="3"/>
      <c r="E648" s="3"/>
      <c r="F648" s="3"/>
      <c r="G648" s="2"/>
      <c r="M648" s="60"/>
      <c r="N648" s="60"/>
      <c r="O648" s="60"/>
      <c r="P648" s="60"/>
      <c r="Z648" s="60"/>
      <c r="AA648" s="60"/>
      <c r="AB648" s="60"/>
      <c r="AC648" s="60"/>
      <c r="AH648" s="73"/>
      <c r="AI648" s="3"/>
    </row>
    <row r="649" spans="2:35" ht="13.5" thickBot="1" x14ac:dyDescent="0.25">
      <c r="B649" s="3"/>
      <c r="C649" s="3"/>
      <c r="D649" s="3"/>
      <c r="E649" s="3"/>
      <c r="F649" s="3"/>
      <c r="G649" s="2"/>
      <c r="M649" s="60"/>
      <c r="N649" s="60"/>
      <c r="O649" s="60"/>
      <c r="P649" s="60"/>
      <c r="Z649" s="60"/>
      <c r="AA649" s="60"/>
      <c r="AB649" s="60"/>
      <c r="AC649" s="60"/>
      <c r="AH649" s="73"/>
      <c r="AI649" s="3"/>
    </row>
    <row r="650" spans="2:35" ht="13.5" thickBot="1" x14ac:dyDescent="0.25">
      <c r="B650" s="3"/>
      <c r="C650" s="3"/>
      <c r="D650" s="3"/>
      <c r="E650" s="3"/>
      <c r="F650" s="3"/>
      <c r="G650" s="2"/>
      <c r="M650" s="60"/>
      <c r="N650" s="60"/>
      <c r="O650" s="60"/>
      <c r="P650" s="60"/>
      <c r="Z650" s="60"/>
      <c r="AA650" s="60"/>
      <c r="AB650" s="60"/>
      <c r="AC650" s="60"/>
      <c r="AH650" s="73"/>
      <c r="AI650" s="3"/>
    </row>
    <row r="651" spans="2:35" ht="13.5" thickBot="1" x14ac:dyDescent="0.25">
      <c r="B651" s="3"/>
      <c r="C651" s="3"/>
      <c r="D651" s="3"/>
      <c r="E651" s="3"/>
      <c r="F651" s="3"/>
      <c r="G651" s="2"/>
      <c r="M651" s="60"/>
      <c r="N651" s="60"/>
      <c r="O651" s="60"/>
      <c r="P651" s="60"/>
      <c r="Z651" s="60"/>
      <c r="AA651" s="60"/>
      <c r="AB651" s="60"/>
      <c r="AC651" s="60"/>
      <c r="AH651" s="73"/>
      <c r="AI651" s="3"/>
    </row>
    <row r="652" spans="2:35" ht="13.5" thickBot="1" x14ac:dyDescent="0.25">
      <c r="B652" s="3"/>
      <c r="C652" s="3"/>
      <c r="D652" s="3"/>
      <c r="E652" s="3"/>
      <c r="F652" s="3"/>
      <c r="G652" s="2"/>
      <c r="M652" s="60"/>
      <c r="N652" s="60"/>
      <c r="O652" s="60"/>
      <c r="P652" s="60"/>
      <c r="Z652" s="60"/>
      <c r="AA652" s="60"/>
      <c r="AB652" s="60"/>
      <c r="AC652" s="60"/>
      <c r="AH652" s="73"/>
      <c r="AI652" s="3"/>
    </row>
    <row r="653" spans="2:35" ht="13.5" thickBot="1" x14ac:dyDescent="0.25">
      <c r="B653" s="3"/>
      <c r="C653" s="3"/>
      <c r="D653" s="3"/>
      <c r="E653" s="3"/>
      <c r="F653" s="3"/>
      <c r="G653" s="2"/>
      <c r="M653" s="60"/>
      <c r="N653" s="60"/>
      <c r="O653" s="60"/>
      <c r="P653" s="60"/>
      <c r="Z653" s="60"/>
      <c r="AA653" s="60"/>
      <c r="AB653" s="60"/>
      <c r="AC653" s="60"/>
      <c r="AH653" s="73"/>
      <c r="AI653" s="3"/>
    </row>
    <row r="654" spans="2:35" ht="13.5" thickBot="1" x14ac:dyDescent="0.25">
      <c r="B654" s="3"/>
      <c r="C654" s="3"/>
      <c r="D654" s="3"/>
      <c r="E654" s="3"/>
      <c r="F654" s="3"/>
      <c r="G654" s="2"/>
      <c r="M654" s="60"/>
      <c r="N654" s="60"/>
      <c r="O654" s="60"/>
      <c r="P654" s="60"/>
      <c r="Z654" s="60"/>
      <c r="AA654" s="60"/>
      <c r="AB654" s="60"/>
      <c r="AC654" s="60"/>
      <c r="AH654" s="73"/>
      <c r="AI654" s="3"/>
    </row>
    <row r="655" spans="2:35" ht="13.5" thickBot="1" x14ac:dyDescent="0.25">
      <c r="B655" s="3"/>
      <c r="C655" s="3"/>
      <c r="D655" s="3"/>
      <c r="E655" s="3"/>
      <c r="F655" s="3"/>
      <c r="G655" s="2"/>
      <c r="M655" s="60"/>
      <c r="N655" s="60"/>
      <c r="O655" s="60"/>
      <c r="P655" s="60"/>
      <c r="Z655" s="60"/>
      <c r="AA655" s="60"/>
      <c r="AB655" s="60"/>
      <c r="AC655" s="60"/>
      <c r="AH655" s="73"/>
      <c r="AI655" s="3"/>
    </row>
    <row r="656" spans="2:35" ht="13.5" thickBot="1" x14ac:dyDescent="0.25">
      <c r="B656" s="3"/>
      <c r="C656" s="3"/>
      <c r="D656" s="3"/>
      <c r="E656" s="3"/>
      <c r="F656" s="3"/>
      <c r="G656" s="2"/>
      <c r="M656" s="60"/>
      <c r="N656" s="60"/>
      <c r="O656" s="60"/>
      <c r="P656" s="60"/>
      <c r="Z656" s="60"/>
      <c r="AA656" s="60"/>
      <c r="AB656" s="60"/>
      <c r="AC656" s="60"/>
      <c r="AH656" s="73"/>
      <c r="AI656" s="3"/>
    </row>
    <row r="657" spans="2:35" ht="13.5" thickBot="1" x14ac:dyDescent="0.25">
      <c r="B657" s="3"/>
      <c r="C657" s="3"/>
      <c r="D657" s="3"/>
      <c r="E657" s="3"/>
      <c r="F657" s="3"/>
      <c r="G657" s="2"/>
      <c r="M657" s="60"/>
      <c r="N657" s="60"/>
      <c r="O657" s="60"/>
      <c r="P657" s="60"/>
      <c r="Z657" s="60"/>
      <c r="AA657" s="60"/>
      <c r="AB657" s="60"/>
      <c r="AC657" s="60"/>
      <c r="AH657" s="73"/>
      <c r="AI657" s="3"/>
    </row>
    <row r="658" spans="2:35" ht="13.5" thickBot="1" x14ac:dyDescent="0.25">
      <c r="B658" s="3"/>
      <c r="C658" s="3"/>
      <c r="D658" s="3"/>
      <c r="E658" s="3"/>
      <c r="F658" s="3"/>
      <c r="G658" s="2"/>
      <c r="M658" s="60"/>
      <c r="N658" s="60"/>
      <c r="O658" s="60"/>
      <c r="P658" s="60"/>
      <c r="Z658" s="60"/>
      <c r="AA658" s="60"/>
      <c r="AB658" s="60"/>
      <c r="AC658" s="60"/>
      <c r="AH658" s="73"/>
      <c r="AI658" s="3"/>
    </row>
    <row r="659" spans="2:35" ht="13.5" thickBot="1" x14ac:dyDescent="0.25">
      <c r="B659" s="3"/>
      <c r="C659" s="3"/>
      <c r="D659" s="3"/>
      <c r="E659" s="3"/>
      <c r="F659" s="3"/>
      <c r="G659" s="2"/>
      <c r="M659" s="60"/>
      <c r="N659" s="60"/>
      <c r="O659" s="60"/>
      <c r="P659" s="60"/>
      <c r="Z659" s="60"/>
      <c r="AA659" s="60"/>
      <c r="AB659" s="60"/>
      <c r="AC659" s="60"/>
      <c r="AH659" s="73"/>
      <c r="AI659" s="3"/>
    </row>
    <row r="660" spans="2:35" ht="13.5" thickBot="1" x14ac:dyDescent="0.25">
      <c r="B660" s="3"/>
      <c r="C660" s="3"/>
      <c r="D660" s="3"/>
      <c r="E660" s="3"/>
      <c r="F660" s="3"/>
      <c r="G660" s="2"/>
      <c r="M660" s="60"/>
      <c r="N660" s="60"/>
      <c r="O660" s="60"/>
      <c r="P660" s="60"/>
      <c r="Z660" s="60"/>
      <c r="AA660" s="60"/>
      <c r="AB660" s="60"/>
      <c r="AC660" s="60"/>
      <c r="AH660" s="73"/>
      <c r="AI660" s="3"/>
    </row>
    <row r="661" spans="2:35" ht="13.5" thickBot="1" x14ac:dyDescent="0.25">
      <c r="B661" s="3"/>
      <c r="C661" s="3"/>
      <c r="D661" s="3"/>
      <c r="E661" s="3"/>
      <c r="F661" s="3"/>
      <c r="G661" s="2"/>
      <c r="M661" s="60"/>
      <c r="N661" s="60"/>
      <c r="O661" s="60"/>
      <c r="P661" s="60"/>
      <c r="Z661" s="60"/>
      <c r="AA661" s="60"/>
      <c r="AB661" s="60"/>
      <c r="AC661" s="60"/>
      <c r="AH661" s="73"/>
      <c r="AI661" s="3"/>
    </row>
    <row r="662" spans="2:35" ht="13.5" thickBot="1" x14ac:dyDescent="0.25">
      <c r="B662" s="3"/>
      <c r="C662" s="3"/>
      <c r="D662" s="3"/>
      <c r="E662" s="3"/>
      <c r="F662" s="3"/>
      <c r="G662" s="2"/>
      <c r="M662" s="60"/>
      <c r="N662" s="60"/>
      <c r="O662" s="60"/>
      <c r="P662" s="60"/>
      <c r="Z662" s="60"/>
      <c r="AA662" s="60"/>
      <c r="AB662" s="60"/>
      <c r="AC662" s="60"/>
      <c r="AH662" s="73"/>
      <c r="AI662" s="3"/>
    </row>
    <row r="663" spans="2:35" ht="13.5" thickBot="1" x14ac:dyDescent="0.25">
      <c r="B663" s="3"/>
      <c r="C663" s="3"/>
      <c r="D663" s="3"/>
      <c r="E663" s="3"/>
      <c r="F663" s="3"/>
      <c r="G663" s="2"/>
      <c r="M663" s="60"/>
      <c r="N663" s="60"/>
      <c r="O663" s="60"/>
      <c r="P663" s="60"/>
      <c r="AH663" s="73"/>
      <c r="AI663" s="3"/>
    </row>
    <row r="664" spans="2:35" ht="13.5" thickBot="1" x14ac:dyDescent="0.25">
      <c r="B664" s="3"/>
      <c r="C664" s="3"/>
      <c r="D664" s="3"/>
      <c r="E664" s="3"/>
      <c r="F664" s="3"/>
      <c r="G664" s="2"/>
      <c r="M664" s="60"/>
      <c r="N664" s="60"/>
      <c r="O664" s="60"/>
      <c r="P664" s="60"/>
      <c r="AH664" s="73"/>
      <c r="AI664" s="3"/>
    </row>
    <row r="665" spans="2:35" ht="13.5" thickBot="1" x14ac:dyDescent="0.25">
      <c r="B665" s="3"/>
      <c r="C665" s="3"/>
      <c r="D665" s="3"/>
      <c r="E665" s="3"/>
      <c r="F665" s="3"/>
      <c r="G665" s="2"/>
      <c r="M665" s="60"/>
      <c r="N665" s="60"/>
      <c r="O665" s="60"/>
      <c r="P665" s="60"/>
      <c r="AH665" s="73"/>
      <c r="AI665" s="3"/>
    </row>
    <row r="666" spans="2:35" ht="13.5" thickBot="1" x14ac:dyDescent="0.25">
      <c r="B666" s="3"/>
      <c r="C666" s="3"/>
      <c r="D666" s="3"/>
      <c r="E666" s="3"/>
      <c r="F666" s="3"/>
      <c r="G666" s="2"/>
      <c r="M666" s="60"/>
      <c r="N666" s="60"/>
      <c r="O666" s="60"/>
      <c r="P666" s="60"/>
      <c r="AH666" s="73"/>
      <c r="AI666" s="3"/>
    </row>
    <row r="667" spans="2:35" ht="13.5" thickBot="1" x14ac:dyDescent="0.25">
      <c r="B667" s="3"/>
      <c r="C667" s="3"/>
      <c r="D667" s="3"/>
      <c r="E667" s="3"/>
      <c r="F667" s="3"/>
      <c r="G667" s="2"/>
      <c r="M667" s="60"/>
      <c r="N667" s="60"/>
      <c r="O667" s="60"/>
      <c r="P667" s="60"/>
      <c r="AH667" s="73"/>
      <c r="AI667" s="3"/>
    </row>
    <row r="668" spans="2:35" ht="13.5" thickBot="1" x14ac:dyDescent="0.25">
      <c r="B668" s="3"/>
      <c r="C668" s="3"/>
      <c r="D668" s="3"/>
      <c r="E668" s="3"/>
      <c r="F668" s="3"/>
      <c r="G668" s="2"/>
      <c r="M668" s="60"/>
      <c r="N668" s="60"/>
      <c r="O668" s="60"/>
      <c r="P668" s="60"/>
      <c r="AH668" s="73"/>
      <c r="AI668" s="3"/>
    </row>
    <row r="669" spans="2:35" ht="13.5" thickBot="1" x14ac:dyDescent="0.25">
      <c r="B669" s="3"/>
      <c r="C669" s="3"/>
      <c r="D669" s="3"/>
      <c r="E669" s="3"/>
      <c r="F669" s="3"/>
      <c r="G669" s="2"/>
      <c r="M669" s="60"/>
      <c r="N669" s="60"/>
      <c r="O669" s="60"/>
      <c r="P669" s="60"/>
      <c r="AH669" s="73"/>
      <c r="AI669" s="3"/>
    </row>
    <row r="670" spans="2:35" ht="13.5" thickBot="1" x14ac:dyDescent="0.25">
      <c r="B670" s="3"/>
      <c r="C670" s="3"/>
      <c r="D670" s="3"/>
      <c r="E670" s="3"/>
      <c r="F670" s="3"/>
      <c r="G670" s="2"/>
      <c r="M670" s="60"/>
      <c r="N670" s="60"/>
      <c r="O670" s="60"/>
      <c r="P670" s="60"/>
      <c r="AH670" s="73"/>
      <c r="AI670" s="3"/>
    </row>
    <row r="671" spans="2:35" ht="13.5" thickBot="1" x14ac:dyDescent="0.25">
      <c r="B671" s="3"/>
      <c r="C671" s="3"/>
      <c r="D671" s="3"/>
      <c r="E671" s="3"/>
      <c r="F671" s="3"/>
      <c r="G671" s="2"/>
      <c r="M671" s="60"/>
      <c r="N671" s="60"/>
      <c r="O671" s="60"/>
      <c r="P671" s="60"/>
      <c r="AH671" s="73"/>
      <c r="AI671" s="3"/>
    </row>
    <row r="672" spans="2:35" ht="13.5" thickBot="1" x14ac:dyDescent="0.25">
      <c r="B672" s="3"/>
      <c r="C672" s="3"/>
      <c r="D672" s="3"/>
      <c r="E672" s="3"/>
      <c r="F672" s="3"/>
      <c r="G672" s="2"/>
      <c r="M672" s="60"/>
      <c r="N672" s="60"/>
      <c r="O672" s="60"/>
      <c r="P672" s="60"/>
      <c r="AH672" s="73"/>
      <c r="AI672" s="3"/>
    </row>
    <row r="673" spans="2:35" ht="13.5" thickBot="1" x14ac:dyDescent="0.25">
      <c r="B673" s="3"/>
      <c r="C673" s="3"/>
      <c r="D673" s="3"/>
      <c r="E673" s="3"/>
      <c r="F673" s="3"/>
      <c r="G673" s="2"/>
      <c r="M673" s="60"/>
      <c r="N673" s="60"/>
      <c r="O673" s="60"/>
      <c r="P673" s="60"/>
      <c r="AH673" s="73"/>
      <c r="AI673" s="3"/>
    </row>
    <row r="674" spans="2:35" ht="13.5" thickBot="1" x14ac:dyDescent="0.25">
      <c r="B674" s="3"/>
      <c r="C674" s="3"/>
      <c r="D674" s="3"/>
      <c r="E674" s="3"/>
      <c r="F674" s="3"/>
      <c r="G674" s="2"/>
      <c r="M674" s="60"/>
      <c r="N674" s="60"/>
      <c r="O674" s="60"/>
      <c r="P674" s="60"/>
      <c r="AH674" s="73"/>
      <c r="AI674" s="3"/>
    </row>
    <row r="675" spans="2:35" ht="13.5" thickBot="1" x14ac:dyDescent="0.25">
      <c r="B675" s="3"/>
      <c r="C675" s="3"/>
      <c r="D675" s="3"/>
      <c r="E675" s="3"/>
      <c r="F675" s="3"/>
      <c r="G675" s="2"/>
      <c r="M675" s="60"/>
      <c r="N675" s="60"/>
      <c r="O675" s="60"/>
      <c r="P675" s="60"/>
      <c r="AH675" s="73"/>
      <c r="AI675" s="3"/>
    </row>
    <row r="676" spans="2:35" ht="13.5" thickBot="1" x14ac:dyDescent="0.25">
      <c r="B676" s="3"/>
      <c r="C676" s="3"/>
      <c r="D676" s="3"/>
      <c r="E676" s="3"/>
      <c r="F676" s="3"/>
      <c r="G676" s="2"/>
      <c r="M676" s="60"/>
      <c r="N676" s="60"/>
      <c r="O676" s="60"/>
      <c r="P676" s="60"/>
      <c r="AH676" s="73"/>
      <c r="AI676" s="3"/>
    </row>
    <row r="677" spans="2:35" ht="13.5" thickBot="1" x14ac:dyDescent="0.25">
      <c r="B677" s="3"/>
      <c r="C677" s="3"/>
      <c r="D677" s="3"/>
      <c r="E677" s="3"/>
      <c r="F677" s="3"/>
      <c r="G677" s="2"/>
      <c r="M677" s="60"/>
      <c r="N677" s="60"/>
      <c r="O677" s="60"/>
      <c r="P677" s="60"/>
      <c r="AH677" s="73"/>
      <c r="AI677" s="3"/>
    </row>
    <row r="678" spans="2:35" ht="13.5" thickBot="1" x14ac:dyDescent="0.25">
      <c r="B678" s="3"/>
      <c r="C678" s="3"/>
      <c r="D678" s="3"/>
      <c r="E678" s="3"/>
      <c r="F678" s="3"/>
      <c r="G678" s="2"/>
      <c r="M678" s="60"/>
      <c r="N678" s="60"/>
      <c r="O678" s="60"/>
      <c r="P678" s="60"/>
      <c r="AH678" s="73"/>
      <c r="AI678" s="3"/>
    </row>
    <row r="679" spans="2:35" ht="13.5" thickBot="1" x14ac:dyDescent="0.25">
      <c r="B679" s="3"/>
      <c r="C679" s="3"/>
      <c r="D679" s="3"/>
      <c r="E679" s="3"/>
      <c r="F679" s="3"/>
      <c r="G679" s="2"/>
      <c r="M679" s="60"/>
      <c r="N679" s="60"/>
      <c r="O679" s="60"/>
      <c r="P679" s="60"/>
      <c r="AH679" s="73"/>
      <c r="AI679" s="3"/>
    </row>
    <row r="680" spans="2:35" ht="13.5" thickBot="1" x14ac:dyDescent="0.25">
      <c r="B680" s="3"/>
      <c r="C680" s="3"/>
      <c r="D680" s="3"/>
      <c r="E680" s="3"/>
      <c r="F680" s="3"/>
      <c r="G680" s="2"/>
      <c r="M680" s="60"/>
      <c r="N680" s="60"/>
      <c r="O680" s="60"/>
      <c r="P680" s="60"/>
      <c r="AH680" s="73"/>
      <c r="AI680" s="3"/>
    </row>
    <row r="681" spans="2:35" ht="13.5" thickBot="1" x14ac:dyDescent="0.25">
      <c r="B681" s="3"/>
      <c r="C681" s="3"/>
      <c r="D681" s="3"/>
      <c r="E681" s="3"/>
      <c r="F681" s="3"/>
      <c r="G681" s="2"/>
      <c r="M681" s="60"/>
      <c r="N681" s="60"/>
      <c r="O681" s="60"/>
      <c r="P681" s="60"/>
      <c r="AH681" s="73"/>
      <c r="AI681" s="3"/>
    </row>
    <row r="682" spans="2:35" ht="13.5" thickBot="1" x14ac:dyDescent="0.25">
      <c r="B682" s="3"/>
      <c r="C682" s="3"/>
      <c r="D682" s="3"/>
      <c r="E682" s="3"/>
      <c r="F682" s="3"/>
      <c r="G682" s="2"/>
      <c r="M682" s="60"/>
      <c r="N682" s="60"/>
      <c r="O682" s="60"/>
      <c r="P682" s="60"/>
      <c r="AH682" s="73"/>
      <c r="AI682" s="3"/>
    </row>
    <row r="683" spans="2:35" ht="13.5" thickBot="1" x14ac:dyDescent="0.25">
      <c r="B683" s="3"/>
      <c r="C683" s="3"/>
      <c r="D683" s="3"/>
      <c r="E683" s="3"/>
      <c r="F683" s="3"/>
      <c r="G683" s="2"/>
      <c r="M683" s="60"/>
      <c r="N683" s="60"/>
      <c r="O683" s="60"/>
      <c r="P683" s="60"/>
      <c r="AH683" s="73"/>
      <c r="AI683" s="3"/>
    </row>
    <row r="684" spans="2:35" ht="13.5" thickBot="1" x14ac:dyDescent="0.25">
      <c r="B684" s="3"/>
      <c r="C684" s="3"/>
      <c r="D684" s="3"/>
      <c r="E684" s="3"/>
      <c r="F684" s="3"/>
      <c r="G684" s="2"/>
      <c r="M684" s="60"/>
      <c r="N684" s="60"/>
      <c r="O684" s="60"/>
      <c r="P684" s="60"/>
      <c r="AH684" s="73"/>
      <c r="AI684" s="3"/>
    </row>
    <row r="685" spans="2:35" ht="13.5" thickBot="1" x14ac:dyDescent="0.25">
      <c r="B685" s="3"/>
      <c r="C685" s="3"/>
      <c r="D685" s="3"/>
      <c r="E685" s="3"/>
      <c r="F685" s="3"/>
      <c r="G685" s="2"/>
      <c r="M685" s="60"/>
      <c r="N685" s="60"/>
      <c r="O685" s="60"/>
      <c r="P685" s="60"/>
      <c r="AH685" s="73"/>
      <c r="AI685" s="3"/>
    </row>
    <row r="686" spans="2:35" ht="13.5" thickBot="1" x14ac:dyDescent="0.25">
      <c r="B686" s="3"/>
      <c r="C686" s="3"/>
      <c r="D686" s="3"/>
      <c r="E686" s="3"/>
      <c r="F686" s="3"/>
      <c r="G686" s="2"/>
      <c r="M686" s="60"/>
      <c r="N686" s="60"/>
      <c r="O686" s="60"/>
      <c r="P686" s="60"/>
      <c r="AH686" s="73"/>
      <c r="AI686" s="3"/>
    </row>
    <row r="687" spans="2:35" ht="13.5" thickBot="1" x14ac:dyDescent="0.25">
      <c r="B687" s="3"/>
      <c r="C687" s="3"/>
      <c r="D687" s="3"/>
      <c r="E687" s="3"/>
      <c r="F687" s="3"/>
      <c r="G687" s="2"/>
      <c r="M687" s="60"/>
      <c r="N687" s="60"/>
      <c r="O687" s="60"/>
      <c r="P687" s="60"/>
      <c r="AH687" s="73"/>
      <c r="AI687" s="3"/>
    </row>
    <row r="688" spans="2:35" ht="13.5" thickBot="1" x14ac:dyDescent="0.25">
      <c r="B688" s="3"/>
      <c r="C688" s="3"/>
      <c r="D688" s="3"/>
      <c r="E688" s="3"/>
      <c r="F688" s="3"/>
      <c r="G688" s="2"/>
      <c r="M688" s="60"/>
      <c r="N688" s="60"/>
      <c r="O688" s="60"/>
      <c r="P688" s="60"/>
      <c r="AH688" s="73"/>
      <c r="AI688" s="3"/>
    </row>
    <row r="689" spans="2:35" ht="13.5" thickBot="1" x14ac:dyDescent="0.25">
      <c r="B689" s="3"/>
      <c r="C689" s="3"/>
      <c r="D689" s="3"/>
      <c r="E689" s="3"/>
      <c r="F689" s="3"/>
      <c r="G689" s="2"/>
      <c r="M689" s="60"/>
      <c r="N689" s="60"/>
      <c r="O689" s="60"/>
      <c r="P689" s="60"/>
      <c r="AH689" s="73"/>
      <c r="AI689" s="3"/>
    </row>
    <row r="690" spans="2:35" ht="13.5" thickBot="1" x14ac:dyDescent="0.25">
      <c r="B690" s="3"/>
      <c r="C690" s="3"/>
      <c r="D690" s="3"/>
      <c r="E690" s="3"/>
      <c r="F690" s="3"/>
      <c r="G690" s="2"/>
      <c r="M690" s="60"/>
      <c r="N690" s="60"/>
      <c r="O690" s="60"/>
      <c r="P690" s="60"/>
      <c r="AH690" s="73"/>
      <c r="AI690" s="3"/>
    </row>
    <row r="691" spans="2:35" ht="13.5" thickBot="1" x14ac:dyDescent="0.25">
      <c r="B691" s="3"/>
      <c r="C691" s="3"/>
      <c r="D691" s="3"/>
      <c r="E691" s="3"/>
      <c r="F691" s="3"/>
      <c r="G691" s="2"/>
      <c r="M691" s="60"/>
      <c r="N691" s="60"/>
      <c r="O691" s="60"/>
      <c r="P691" s="60"/>
      <c r="AH691" s="73"/>
      <c r="AI691" s="3"/>
    </row>
    <row r="692" spans="2:35" ht="13.5" thickBot="1" x14ac:dyDescent="0.25">
      <c r="B692" s="3"/>
      <c r="C692" s="3"/>
      <c r="D692" s="3"/>
      <c r="E692" s="3"/>
      <c r="F692" s="3"/>
      <c r="G692" s="2"/>
      <c r="M692" s="60"/>
      <c r="N692" s="60"/>
      <c r="O692" s="60"/>
      <c r="P692" s="60"/>
      <c r="AH692" s="73"/>
      <c r="AI692" s="3"/>
    </row>
    <row r="693" spans="2:35" ht="13.5" thickBot="1" x14ac:dyDescent="0.25">
      <c r="B693" s="3"/>
      <c r="C693" s="3"/>
      <c r="D693" s="3"/>
      <c r="E693" s="3"/>
      <c r="F693" s="3"/>
      <c r="G693" s="2"/>
      <c r="M693" s="60"/>
      <c r="N693" s="60"/>
      <c r="O693" s="60"/>
      <c r="P693" s="60"/>
      <c r="AH693" s="73"/>
      <c r="AI693" s="3"/>
    </row>
    <row r="694" spans="2:35" ht="13.5" thickBot="1" x14ac:dyDescent="0.25">
      <c r="B694" s="3"/>
      <c r="C694" s="3"/>
      <c r="D694" s="3"/>
      <c r="E694" s="3"/>
      <c r="F694" s="3"/>
      <c r="G694" s="2"/>
      <c r="M694" s="60"/>
      <c r="N694" s="60"/>
      <c r="O694" s="60"/>
      <c r="P694" s="60"/>
      <c r="AH694" s="73"/>
      <c r="AI694" s="3"/>
    </row>
    <row r="695" spans="2:35" ht="13.5" thickBot="1" x14ac:dyDescent="0.25">
      <c r="B695" s="3"/>
      <c r="C695" s="3"/>
      <c r="D695" s="3"/>
      <c r="E695" s="3"/>
      <c r="F695" s="3"/>
      <c r="G695" s="2"/>
      <c r="M695" s="60"/>
      <c r="N695" s="60"/>
      <c r="O695" s="60"/>
      <c r="P695" s="60"/>
      <c r="AH695" s="73"/>
      <c r="AI695" s="3"/>
    </row>
    <row r="696" spans="2:35" ht="13.5" thickBot="1" x14ac:dyDescent="0.25">
      <c r="B696" s="3"/>
      <c r="C696" s="3"/>
      <c r="D696" s="3"/>
      <c r="E696" s="3"/>
      <c r="F696" s="3"/>
      <c r="G696" s="2"/>
      <c r="M696" s="60"/>
      <c r="N696" s="60"/>
      <c r="O696" s="60"/>
      <c r="P696" s="60"/>
      <c r="AH696" s="73"/>
      <c r="AI696" s="3"/>
    </row>
    <row r="697" spans="2:35" ht="13.5" thickBot="1" x14ac:dyDescent="0.25">
      <c r="B697" s="3"/>
      <c r="C697" s="3"/>
      <c r="D697" s="3"/>
      <c r="E697" s="3"/>
      <c r="F697" s="3"/>
      <c r="G697" s="2"/>
      <c r="M697" s="60"/>
      <c r="N697" s="60"/>
      <c r="O697" s="60"/>
      <c r="P697" s="60"/>
      <c r="AH697" s="73"/>
      <c r="AI697" s="3"/>
    </row>
    <row r="698" spans="2:35" ht="13.5" thickBot="1" x14ac:dyDescent="0.25">
      <c r="B698" s="3"/>
      <c r="C698" s="3"/>
      <c r="D698" s="3"/>
      <c r="E698" s="3"/>
      <c r="F698" s="3"/>
      <c r="G698" s="2"/>
      <c r="M698" s="60"/>
      <c r="N698" s="60"/>
      <c r="O698" s="60"/>
      <c r="P698" s="60"/>
      <c r="AH698" s="73"/>
      <c r="AI698" s="3"/>
    </row>
    <row r="699" spans="2:35" ht="13.5" thickBot="1" x14ac:dyDescent="0.25">
      <c r="B699" s="3"/>
      <c r="C699" s="3"/>
      <c r="D699" s="3"/>
      <c r="E699" s="3"/>
      <c r="F699" s="3"/>
      <c r="G699" s="2"/>
      <c r="M699" s="60"/>
      <c r="N699" s="60"/>
      <c r="O699" s="60"/>
      <c r="P699" s="60"/>
      <c r="AH699" s="73"/>
      <c r="AI699" s="3"/>
    </row>
    <row r="700" spans="2:35" ht="13.5" thickBot="1" x14ac:dyDescent="0.25">
      <c r="B700" s="3"/>
      <c r="C700" s="3"/>
      <c r="D700" s="3"/>
      <c r="E700" s="3"/>
      <c r="F700" s="3"/>
      <c r="G700" s="2"/>
      <c r="M700" s="60"/>
      <c r="N700" s="60"/>
      <c r="O700" s="60"/>
      <c r="P700" s="60"/>
      <c r="AH700" s="73"/>
      <c r="AI700" s="3"/>
    </row>
    <row r="701" spans="2:35" ht="13.5" thickBot="1" x14ac:dyDescent="0.25">
      <c r="B701" s="3"/>
      <c r="C701" s="3"/>
      <c r="D701" s="3"/>
      <c r="E701" s="3"/>
      <c r="F701" s="3"/>
      <c r="G701" s="2"/>
      <c r="M701" s="60"/>
      <c r="N701" s="60"/>
      <c r="O701" s="60"/>
      <c r="P701" s="60"/>
      <c r="AH701" s="73"/>
      <c r="AI701" s="3"/>
    </row>
    <row r="702" spans="2:35" ht="13.5" thickBot="1" x14ac:dyDescent="0.25">
      <c r="B702" s="3"/>
      <c r="C702" s="3"/>
      <c r="D702" s="3"/>
      <c r="E702" s="3"/>
      <c r="F702" s="3"/>
      <c r="G702" s="2"/>
      <c r="M702" s="60"/>
      <c r="N702" s="60"/>
      <c r="O702" s="60"/>
      <c r="P702" s="60"/>
      <c r="AH702" s="73"/>
      <c r="AI702" s="3"/>
    </row>
    <row r="703" spans="2:35" ht="13.5" thickBot="1" x14ac:dyDescent="0.25">
      <c r="B703" s="3"/>
      <c r="C703" s="3"/>
      <c r="D703" s="3"/>
      <c r="E703" s="3"/>
      <c r="F703" s="3"/>
      <c r="G703" s="2"/>
      <c r="M703" s="60"/>
      <c r="N703" s="60"/>
      <c r="O703" s="60"/>
      <c r="P703" s="60"/>
      <c r="AH703" s="73"/>
      <c r="AI703" s="3"/>
    </row>
    <row r="704" spans="2:35" ht="13.5" thickBot="1" x14ac:dyDescent="0.25">
      <c r="B704" s="3"/>
      <c r="C704" s="3"/>
      <c r="D704" s="3"/>
      <c r="E704" s="3"/>
      <c r="F704" s="3"/>
      <c r="G704" s="2"/>
      <c r="M704" s="60"/>
      <c r="N704" s="60"/>
      <c r="O704" s="60"/>
      <c r="P704" s="60"/>
      <c r="AH704" s="73"/>
      <c r="AI704" s="3"/>
    </row>
    <row r="705" spans="2:35" ht="13.5" thickBot="1" x14ac:dyDescent="0.25">
      <c r="B705" s="3"/>
      <c r="C705" s="3"/>
      <c r="D705" s="3"/>
      <c r="E705" s="3"/>
      <c r="F705" s="3"/>
      <c r="G705" s="2"/>
      <c r="M705" s="60"/>
      <c r="N705" s="60"/>
      <c r="O705" s="60"/>
      <c r="P705" s="60"/>
      <c r="AH705" s="73"/>
      <c r="AI705" s="3"/>
    </row>
    <row r="706" spans="2:35" ht="13.5" thickBot="1" x14ac:dyDescent="0.25">
      <c r="B706" s="3"/>
      <c r="C706" s="3"/>
      <c r="D706" s="3"/>
      <c r="E706" s="3"/>
      <c r="F706" s="3"/>
      <c r="G706" s="2"/>
      <c r="M706" s="60"/>
      <c r="N706" s="60"/>
      <c r="O706" s="60"/>
      <c r="P706" s="60"/>
      <c r="AH706" s="73"/>
      <c r="AI706" s="3"/>
    </row>
    <row r="707" spans="2:35" ht="13.5" thickBot="1" x14ac:dyDescent="0.25">
      <c r="B707" s="3"/>
      <c r="C707" s="3"/>
      <c r="D707" s="3"/>
      <c r="E707" s="3"/>
      <c r="F707" s="3"/>
      <c r="G707" s="2"/>
      <c r="M707" s="60"/>
      <c r="N707" s="60"/>
      <c r="O707" s="60"/>
      <c r="P707" s="60"/>
      <c r="AH707" s="73"/>
      <c r="AI707" s="3"/>
    </row>
    <row r="708" spans="2:35" ht="13.5" thickBot="1" x14ac:dyDescent="0.25">
      <c r="B708" s="3"/>
      <c r="C708" s="3"/>
      <c r="D708" s="3"/>
      <c r="E708" s="3"/>
      <c r="F708" s="3"/>
      <c r="G708" s="2"/>
      <c r="M708" s="60"/>
      <c r="N708" s="60"/>
      <c r="O708" s="60"/>
      <c r="P708" s="60"/>
      <c r="AH708" s="73"/>
      <c r="AI708" s="3"/>
    </row>
    <row r="709" spans="2:35" ht="13.5" thickBot="1" x14ac:dyDescent="0.25">
      <c r="B709" s="3"/>
      <c r="C709" s="3"/>
      <c r="D709" s="3"/>
      <c r="E709" s="3"/>
      <c r="F709" s="3"/>
      <c r="G709" s="2"/>
      <c r="M709" s="60"/>
      <c r="N709" s="60"/>
      <c r="O709" s="60"/>
      <c r="P709" s="60"/>
      <c r="AH709" s="73"/>
      <c r="AI709" s="3"/>
    </row>
    <row r="710" spans="2:35" ht="13.5" thickBot="1" x14ac:dyDescent="0.25">
      <c r="B710" s="3"/>
      <c r="C710" s="3"/>
      <c r="D710" s="3"/>
      <c r="E710" s="3"/>
      <c r="F710" s="3"/>
      <c r="G710" s="2"/>
      <c r="M710" s="60"/>
      <c r="N710" s="60"/>
      <c r="O710" s="60"/>
      <c r="P710" s="60"/>
      <c r="AH710" s="73"/>
      <c r="AI710" s="3"/>
    </row>
    <row r="711" spans="2:35" ht="13.5" thickBot="1" x14ac:dyDescent="0.25">
      <c r="B711" s="3"/>
      <c r="C711" s="3"/>
      <c r="D711" s="3"/>
      <c r="E711" s="3"/>
      <c r="F711" s="3"/>
      <c r="G711" s="2"/>
      <c r="M711" s="60"/>
      <c r="N711" s="60"/>
      <c r="O711" s="60"/>
      <c r="P711" s="60"/>
      <c r="AH711" s="73"/>
      <c r="AI711" s="3"/>
    </row>
    <row r="712" spans="2:35" ht="13.5" thickBot="1" x14ac:dyDescent="0.25">
      <c r="B712" s="3"/>
      <c r="C712" s="3"/>
      <c r="D712" s="3"/>
      <c r="E712" s="3"/>
      <c r="F712" s="3"/>
      <c r="G712" s="2"/>
      <c r="M712" s="60"/>
      <c r="N712" s="60"/>
      <c r="O712" s="60"/>
      <c r="P712" s="60"/>
      <c r="AH712" s="73"/>
      <c r="AI712" s="3"/>
    </row>
    <row r="713" spans="2:35" ht="13.5" thickBot="1" x14ac:dyDescent="0.25">
      <c r="B713" s="3"/>
      <c r="C713" s="3"/>
      <c r="D713" s="3"/>
      <c r="E713" s="3"/>
      <c r="F713" s="3"/>
      <c r="G713" s="2"/>
      <c r="M713" s="60"/>
      <c r="N713" s="60"/>
      <c r="O713" s="60"/>
      <c r="P713" s="60"/>
      <c r="AH713" s="73"/>
      <c r="AI713" s="3"/>
    </row>
    <row r="714" spans="2:35" ht="13.5" thickBot="1" x14ac:dyDescent="0.25">
      <c r="B714" s="3"/>
      <c r="C714" s="3"/>
      <c r="D714" s="3"/>
      <c r="E714" s="3"/>
      <c r="F714" s="3"/>
      <c r="G714" s="2"/>
      <c r="M714" s="60"/>
      <c r="N714" s="60"/>
      <c r="O714" s="60"/>
      <c r="P714" s="60"/>
      <c r="AH714" s="73"/>
      <c r="AI714" s="3"/>
    </row>
    <row r="715" spans="2:35" ht="13.5" thickBot="1" x14ac:dyDescent="0.25">
      <c r="B715" s="3"/>
      <c r="C715" s="3"/>
      <c r="D715" s="3"/>
      <c r="E715" s="3"/>
      <c r="F715" s="3"/>
      <c r="G715" s="2"/>
      <c r="M715" s="60"/>
      <c r="N715" s="60"/>
      <c r="O715" s="60"/>
      <c r="P715" s="60"/>
      <c r="AH715" s="73"/>
      <c r="AI715" s="3"/>
    </row>
    <row r="716" spans="2:35" ht="13.5" thickBot="1" x14ac:dyDescent="0.25">
      <c r="B716" s="3"/>
      <c r="C716" s="3"/>
      <c r="D716" s="3"/>
      <c r="E716" s="3"/>
      <c r="F716" s="3"/>
      <c r="G716" s="2"/>
      <c r="M716" s="60"/>
      <c r="N716" s="60"/>
      <c r="O716" s="60"/>
      <c r="P716" s="60"/>
      <c r="AH716" s="73"/>
      <c r="AI716" s="3"/>
    </row>
    <row r="717" spans="2:35" ht="13.5" thickBot="1" x14ac:dyDescent="0.25">
      <c r="B717" s="3"/>
      <c r="C717" s="3"/>
      <c r="D717" s="3"/>
      <c r="E717" s="3"/>
      <c r="F717" s="3"/>
      <c r="G717" s="2"/>
      <c r="M717" s="60"/>
      <c r="N717" s="60"/>
      <c r="O717" s="60"/>
      <c r="P717" s="60"/>
      <c r="AH717" s="73"/>
      <c r="AI717" s="3"/>
    </row>
    <row r="718" spans="2:35" ht="13.5" thickBot="1" x14ac:dyDescent="0.25">
      <c r="B718" s="3"/>
      <c r="C718" s="3"/>
      <c r="D718" s="3"/>
      <c r="E718" s="3"/>
      <c r="F718" s="3"/>
      <c r="G718" s="2"/>
      <c r="M718" s="60"/>
      <c r="N718" s="60"/>
      <c r="O718" s="60"/>
      <c r="P718" s="60"/>
      <c r="AH718" s="73"/>
      <c r="AI718" s="3"/>
    </row>
    <row r="719" spans="2:35" ht="13.5" thickBot="1" x14ac:dyDescent="0.25">
      <c r="B719" s="3"/>
      <c r="C719" s="3"/>
      <c r="D719" s="3"/>
      <c r="E719" s="3"/>
      <c r="F719" s="3"/>
      <c r="G719" s="2"/>
      <c r="M719" s="60"/>
      <c r="N719" s="60"/>
      <c r="O719" s="60"/>
      <c r="P719" s="60"/>
      <c r="AH719" s="73"/>
      <c r="AI719" s="3"/>
    </row>
    <row r="720" spans="2:35" ht="13.5" thickBot="1" x14ac:dyDescent="0.25">
      <c r="B720" s="3"/>
      <c r="C720" s="3"/>
      <c r="D720" s="3"/>
      <c r="E720" s="3"/>
      <c r="F720" s="3"/>
      <c r="G720" s="2"/>
      <c r="M720" s="60"/>
      <c r="N720" s="60"/>
      <c r="O720" s="60"/>
      <c r="P720" s="60"/>
      <c r="AH720" s="73"/>
      <c r="AI720" s="3"/>
    </row>
    <row r="721" spans="2:35" ht="13.5" thickBot="1" x14ac:dyDescent="0.25">
      <c r="B721" s="3"/>
      <c r="C721" s="3"/>
      <c r="D721" s="3"/>
      <c r="E721" s="3"/>
      <c r="F721" s="3"/>
      <c r="G721" s="2"/>
      <c r="M721" s="60"/>
      <c r="N721" s="60"/>
      <c r="O721" s="60"/>
      <c r="P721" s="60"/>
      <c r="AH721" s="73"/>
      <c r="AI721" s="3"/>
    </row>
    <row r="722" spans="2:35" ht="13.5" thickBot="1" x14ac:dyDescent="0.25">
      <c r="B722" s="3"/>
      <c r="C722" s="3"/>
      <c r="D722" s="3"/>
      <c r="E722" s="3"/>
      <c r="F722" s="3"/>
      <c r="G722" s="2"/>
      <c r="M722" s="60"/>
      <c r="N722" s="60"/>
      <c r="O722" s="60"/>
      <c r="P722" s="60"/>
      <c r="AH722" s="73"/>
      <c r="AI722" s="3"/>
    </row>
    <row r="723" spans="2:35" ht="13.5" thickBot="1" x14ac:dyDescent="0.25">
      <c r="B723" s="3"/>
      <c r="C723" s="3"/>
      <c r="D723" s="3"/>
      <c r="E723" s="3"/>
      <c r="F723" s="3"/>
      <c r="G723" s="2"/>
      <c r="M723" s="60"/>
      <c r="N723" s="60"/>
      <c r="O723" s="60"/>
      <c r="P723" s="60"/>
      <c r="AH723" s="73"/>
      <c r="AI723" s="3"/>
    </row>
    <row r="724" spans="2:35" ht="13.5" thickBot="1" x14ac:dyDescent="0.25">
      <c r="B724" s="3"/>
      <c r="C724" s="3"/>
      <c r="D724" s="3"/>
      <c r="E724" s="3"/>
      <c r="F724" s="3"/>
      <c r="G724" s="2"/>
      <c r="M724" s="60"/>
      <c r="N724" s="60"/>
      <c r="O724" s="60"/>
      <c r="P724" s="60"/>
      <c r="AH724" s="73"/>
      <c r="AI724" s="3"/>
    </row>
    <row r="725" spans="2:35" ht="13.5" thickBot="1" x14ac:dyDescent="0.25">
      <c r="B725" s="3"/>
      <c r="C725" s="3"/>
      <c r="D725" s="3"/>
      <c r="E725" s="3"/>
      <c r="F725" s="3"/>
      <c r="G725" s="2"/>
      <c r="M725" s="60"/>
      <c r="N725" s="60"/>
      <c r="O725" s="60"/>
      <c r="P725" s="60"/>
      <c r="AH725" s="73"/>
      <c r="AI725" s="3"/>
    </row>
    <row r="726" spans="2:35" ht="13.5" thickBot="1" x14ac:dyDescent="0.25">
      <c r="B726" s="3"/>
      <c r="C726" s="3"/>
      <c r="D726" s="3"/>
      <c r="E726" s="3"/>
      <c r="F726" s="3"/>
      <c r="G726" s="2"/>
      <c r="M726" s="60"/>
      <c r="N726" s="60"/>
      <c r="O726" s="60"/>
      <c r="P726" s="60"/>
      <c r="AH726" s="73"/>
      <c r="AI726" s="3"/>
    </row>
    <row r="727" spans="2:35" ht="13.5" thickBot="1" x14ac:dyDescent="0.25">
      <c r="B727" s="3"/>
      <c r="C727" s="3"/>
      <c r="D727" s="3"/>
      <c r="E727" s="3"/>
      <c r="F727" s="3"/>
      <c r="G727" s="2"/>
      <c r="M727" s="60"/>
      <c r="N727" s="60"/>
      <c r="O727" s="60"/>
      <c r="P727" s="60"/>
      <c r="AH727" s="73"/>
      <c r="AI727" s="3"/>
    </row>
    <row r="728" spans="2:35" ht="13.5" thickBot="1" x14ac:dyDescent="0.25">
      <c r="B728" s="3"/>
      <c r="C728" s="3"/>
      <c r="D728" s="3"/>
      <c r="E728" s="3"/>
      <c r="F728" s="3"/>
      <c r="G728" s="2"/>
      <c r="M728" s="60"/>
      <c r="N728" s="60"/>
      <c r="O728" s="60"/>
      <c r="P728" s="60"/>
      <c r="AH728" s="73"/>
      <c r="AI728" s="3"/>
    </row>
    <row r="729" spans="2:35" ht="13.5" thickBot="1" x14ac:dyDescent="0.25">
      <c r="B729" s="3"/>
      <c r="C729" s="3"/>
      <c r="D729" s="3"/>
      <c r="E729" s="3"/>
      <c r="F729" s="3"/>
      <c r="G729" s="2"/>
      <c r="M729" s="60"/>
      <c r="N729" s="60"/>
      <c r="O729" s="60"/>
      <c r="P729" s="60"/>
      <c r="AH729" s="73"/>
      <c r="AI729" s="3"/>
    </row>
    <row r="730" spans="2:35" ht="13.5" thickBot="1" x14ac:dyDescent="0.25">
      <c r="B730" s="3"/>
      <c r="C730" s="3"/>
      <c r="D730" s="3"/>
      <c r="E730" s="3"/>
      <c r="F730" s="3"/>
      <c r="G730" s="2"/>
      <c r="M730" s="60"/>
      <c r="N730" s="60"/>
      <c r="O730" s="60"/>
      <c r="P730" s="60"/>
      <c r="AH730" s="73"/>
      <c r="AI730" s="3"/>
    </row>
    <row r="731" spans="2:35" ht="13.5" thickBot="1" x14ac:dyDescent="0.25">
      <c r="B731" s="3"/>
      <c r="C731" s="3"/>
      <c r="D731" s="3"/>
      <c r="E731" s="3"/>
      <c r="F731" s="3"/>
      <c r="G731" s="2"/>
      <c r="M731" s="60"/>
      <c r="N731" s="60"/>
      <c r="O731" s="60"/>
      <c r="P731" s="60"/>
      <c r="AH731" s="73"/>
      <c r="AI731" s="3"/>
    </row>
    <row r="732" spans="2:35" ht="13.5" thickBot="1" x14ac:dyDescent="0.25">
      <c r="B732" s="3"/>
      <c r="C732" s="3"/>
      <c r="D732" s="3"/>
      <c r="E732" s="3"/>
      <c r="F732" s="3"/>
      <c r="G732" s="2"/>
      <c r="M732" s="60"/>
      <c r="N732" s="60"/>
      <c r="O732" s="60"/>
      <c r="P732" s="60"/>
      <c r="AH732" s="73"/>
      <c r="AI732" s="3"/>
    </row>
    <row r="733" spans="2:35" ht="13.5" thickBot="1" x14ac:dyDescent="0.25">
      <c r="B733" s="3"/>
      <c r="C733" s="3"/>
      <c r="D733" s="3"/>
      <c r="E733" s="3"/>
      <c r="F733" s="3"/>
      <c r="G733" s="2"/>
      <c r="M733" s="60"/>
      <c r="N733" s="60"/>
      <c r="O733" s="60"/>
      <c r="P733" s="60"/>
      <c r="AH733" s="73"/>
      <c r="AI733" s="3"/>
    </row>
    <row r="734" spans="2:35" ht="13.5" thickBot="1" x14ac:dyDescent="0.25">
      <c r="B734" s="3"/>
      <c r="C734" s="3"/>
      <c r="D734" s="3"/>
      <c r="E734" s="3"/>
      <c r="F734" s="3"/>
      <c r="G734" s="2"/>
      <c r="M734" s="60"/>
      <c r="N734" s="60"/>
      <c r="O734" s="60"/>
      <c r="P734" s="60"/>
      <c r="AH734" s="73"/>
      <c r="AI734" s="3"/>
    </row>
    <row r="735" spans="2:35" ht="13.5" thickBot="1" x14ac:dyDescent="0.25">
      <c r="B735" s="3"/>
      <c r="C735" s="3"/>
      <c r="D735" s="3"/>
      <c r="E735" s="3"/>
      <c r="F735" s="3"/>
      <c r="G735" s="2"/>
      <c r="M735" s="60"/>
      <c r="N735" s="60"/>
      <c r="O735" s="60"/>
      <c r="P735" s="60"/>
      <c r="AH735" s="73"/>
      <c r="AI735" s="3"/>
    </row>
    <row r="736" spans="2:35" ht="13.5" thickBot="1" x14ac:dyDescent="0.25">
      <c r="B736" s="3"/>
      <c r="C736" s="3"/>
      <c r="D736" s="3"/>
      <c r="E736" s="3"/>
      <c r="F736" s="3"/>
      <c r="G736" s="2"/>
      <c r="M736" s="60"/>
      <c r="N736" s="60"/>
      <c r="O736" s="60"/>
      <c r="P736" s="60"/>
      <c r="AH736" s="73"/>
      <c r="AI736" s="3"/>
    </row>
    <row r="737" spans="2:35" ht="13.5" thickBot="1" x14ac:dyDescent="0.25">
      <c r="B737" s="3"/>
      <c r="C737" s="3"/>
      <c r="D737" s="3"/>
      <c r="E737" s="3"/>
      <c r="F737" s="3"/>
      <c r="G737" s="2"/>
      <c r="M737" s="60"/>
      <c r="N737" s="60"/>
      <c r="O737" s="60"/>
      <c r="P737" s="60"/>
      <c r="AH737" s="73"/>
      <c r="AI737" s="3"/>
    </row>
    <row r="738" spans="2:35" ht="13.5" thickBot="1" x14ac:dyDescent="0.25">
      <c r="B738" s="3"/>
      <c r="C738" s="3"/>
      <c r="D738" s="3"/>
      <c r="E738" s="3"/>
      <c r="F738" s="3"/>
      <c r="G738" s="2"/>
      <c r="AH738" s="73"/>
      <c r="AI738" s="3"/>
    </row>
    <row r="739" spans="2:35" ht="13.5" thickBot="1" x14ac:dyDescent="0.25">
      <c r="B739" s="3"/>
      <c r="C739" s="3"/>
      <c r="D739" s="3"/>
      <c r="E739" s="3"/>
      <c r="F739" s="3"/>
      <c r="G739" s="2"/>
      <c r="AH739" s="73"/>
      <c r="AI739" s="3"/>
    </row>
    <row r="740" spans="2:35" ht="13.5" thickBot="1" x14ac:dyDescent="0.25">
      <c r="B740" s="3"/>
      <c r="C740" s="3"/>
      <c r="D740" s="3"/>
      <c r="E740" s="3"/>
      <c r="F740" s="3"/>
      <c r="G740" s="2"/>
      <c r="AH740" s="73"/>
      <c r="AI740" s="3"/>
    </row>
    <row r="741" spans="2:35" ht="13.5" thickBot="1" x14ac:dyDescent="0.25">
      <c r="B741" s="3"/>
      <c r="C741" s="3"/>
      <c r="D741" s="3"/>
      <c r="E741" s="3"/>
      <c r="F741" s="3"/>
      <c r="G741" s="2"/>
      <c r="AH741" s="73"/>
      <c r="AI741" s="3"/>
    </row>
    <row r="742" spans="2:35" ht="13.5" thickBot="1" x14ac:dyDescent="0.25">
      <c r="B742" s="3"/>
      <c r="C742" s="3"/>
      <c r="D742" s="3"/>
      <c r="E742" s="3"/>
      <c r="F742" s="3"/>
      <c r="G742" s="2"/>
      <c r="AH742" s="73"/>
      <c r="AI742" s="3"/>
    </row>
    <row r="743" spans="2:35" ht="13.5" thickBot="1" x14ac:dyDescent="0.25">
      <c r="B743" s="3"/>
      <c r="C743" s="3"/>
      <c r="D743" s="3"/>
      <c r="E743" s="3"/>
      <c r="F743" s="3"/>
      <c r="G743" s="2"/>
      <c r="AH743" s="73"/>
      <c r="AI74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 meses (2)</vt:lpstr>
      <vt:lpstr>6 meses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Jerson Jussef Parra Ramirez</dc:creator>
  <cp:lastModifiedBy>Practicante Canal</cp:lastModifiedBy>
  <dcterms:created xsi:type="dcterms:W3CDTF">2021-12-13T17:48:52Z</dcterms:created>
  <dcterms:modified xsi:type="dcterms:W3CDTF">2022-01-17T15:40:51Z</dcterms:modified>
</cp:coreProperties>
</file>