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Documents\TEMPORAL\"/>
    </mc:Choice>
  </mc:AlternateContent>
  <bookViews>
    <workbookView xWindow="0" yWindow="0" windowWidth="20490" windowHeight="7050"/>
  </bookViews>
  <sheets>
    <sheet name="GENERAL" sheetId="1" r:id="rId1"/>
  </sheets>
  <externalReferences>
    <externalReference r:id="rId2"/>
  </externalReferences>
  <definedNames>
    <definedName name="_xlnm._FilterDatabase" localSheetId="0" hidden="1">GENERAL!$A$1:$AR$81</definedName>
    <definedName name="NIVEL">[1]Hoja2!$B$3:$B$7</definedName>
  </definedNames>
  <calcPr calcId="162913"/>
  <extLst>
    <ext uri="GoogleSheetsCustomDataVersion1">
      <go:sheetsCustomData xmlns:go="http://customooxmlschemas.google.com/" r:id="rId11" roundtripDataSignature="AMtx7mhH9tnI35OMZljE+EmuQnZ4Rpe0WA=="/>
    </ext>
  </extLst>
</workbook>
</file>

<file path=xl/calcChain.xml><?xml version="1.0" encoding="utf-8"?>
<calcChain xmlns="http://schemas.openxmlformats.org/spreadsheetml/2006/main">
  <c r="AI14" i="1" l="1"/>
  <c r="AI15" i="1"/>
  <c r="AI16" i="1"/>
  <c r="AI17" i="1"/>
  <c r="D14" i="1"/>
  <c r="J14" i="1" s="1"/>
  <c r="K14" i="1" s="1"/>
  <c r="D15" i="1"/>
  <c r="J15" i="1" s="1"/>
  <c r="K15" i="1" s="1"/>
  <c r="L15" i="1" s="1"/>
  <c r="D16" i="1"/>
  <c r="G16" i="1" s="1"/>
  <c r="D17" i="1"/>
  <c r="AH17" i="1"/>
  <c r="AH16" i="1"/>
  <c r="AH15" i="1"/>
  <c r="AH14" i="1"/>
  <c r="AI5" i="1"/>
  <c r="AH5" i="1"/>
  <c r="D5" i="1"/>
  <c r="G15" i="1" l="1"/>
  <c r="J17" i="1"/>
  <c r="K17" i="1" s="1"/>
  <c r="M17" i="1" s="1"/>
  <c r="N17" i="1" s="1"/>
  <c r="G17" i="1"/>
  <c r="S17" i="1" s="1"/>
  <c r="J16" i="1"/>
  <c r="K16" i="1" s="1"/>
  <c r="L16" i="1" s="1"/>
  <c r="G14" i="1"/>
  <c r="W16" i="1"/>
  <c r="V16" i="1"/>
  <c r="S16" i="1"/>
  <c r="M14" i="1"/>
  <c r="L14" i="1"/>
  <c r="M15" i="1"/>
  <c r="G5" i="1"/>
  <c r="J5" i="1"/>
  <c r="K5" i="1" s="1"/>
  <c r="D75" i="1"/>
  <c r="J75" i="1" s="1"/>
  <c r="K75" i="1" s="1"/>
  <c r="AI75" i="1"/>
  <c r="AH75" i="1"/>
  <c r="X17" i="1" l="1"/>
  <c r="V15" i="1"/>
  <c r="S15" i="1"/>
  <c r="W15" i="1"/>
  <c r="V17" i="1"/>
  <c r="W17" i="1"/>
  <c r="L17" i="1"/>
  <c r="O17" i="1"/>
  <c r="P17" i="1" s="1"/>
  <c r="Q17" i="1" s="1"/>
  <c r="S14" i="1"/>
  <c r="V14" i="1"/>
  <c r="W14" i="1"/>
  <c r="M16" i="1"/>
  <c r="N14" i="1"/>
  <c r="N15" i="1"/>
  <c r="M5" i="1"/>
  <c r="L5" i="1"/>
  <c r="W5" i="1"/>
  <c r="V5" i="1"/>
  <c r="S5" i="1"/>
  <c r="G75" i="1"/>
  <c r="V75" i="1" s="1"/>
  <c r="M75" i="1"/>
  <c r="L75" i="1"/>
  <c r="A3" i="1"/>
  <c r="A4" i="1" s="1"/>
  <c r="D6" i="1"/>
  <c r="J6" i="1" s="1"/>
  <c r="K6" i="1" s="1"/>
  <c r="D7" i="1"/>
  <c r="J7" i="1" s="1"/>
  <c r="K7" i="1" s="1"/>
  <c r="M7" i="1" s="1"/>
  <c r="N7" i="1" s="1"/>
  <c r="D8" i="1"/>
  <c r="J8" i="1" s="1"/>
  <c r="D9" i="1"/>
  <c r="G9" i="1" s="1"/>
  <c r="D10" i="1"/>
  <c r="G10" i="1" s="1"/>
  <c r="V10" i="1" s="1"/>
  <c r="D11" i="1"/>
  <c r="J11" i="1" s="1"/>
  <c r="K11" i="1" s="1"/>
  <c r="D12" i="1"/>
  <c r="J12" i="1" s="1"/>
  <c r="K12" i="1" s="1"/>
  <c r="L12" i="1" s="1"/>
  <c r="D13" i="1"/>
  <c r="J13" i="1" s="1"/>
  <c r="D18" i="1"/>
  <c r="G18" i="1" s="1"/>
  <c r="D19" i="1"/>
  <c r="G19" i="1" s="1"/>
  <c r="D20" i="1"/>
  <c r="G20" i="1" s="1"/>
  <c r="D21" i="1"/>
  <c r="G21" i="1" s="1"/>
  <c r="S21" i="1" s="1"/>
  <c r="D22" i="1"/>
  <c r="G22" i="1" s="1"/>
  <c r="W22" i="1" s="1"/>
  <c r="D23" i="1"/>
  <c r="G23" i="1" s="1"/>
  <c r="D24" i="1"/>
  <c r="G24" i="1" s="1"/>
  <c r="D25" i="1"/>
  <c r="G25" i="1" s="1"/>
  <c r="D26" i="1"/>
  <c r="G26" i="1" s="1"/>
  <c r="D27" i="1"/>
  <c r="J27" i="1" s="1"/>
  <c r="D28" i="1"/>
  <c r="J28" i="1" s="1"/>
  <c r="K28" i="1" s="1"/>
  <c r="D29" i="1"/>
  <c r="J29" i="1" s="1"/>
  <c r="K29" i="1" s="1"/>
  <c r="D30" i="1"/>
  <c r="G30" i="1" s="1"/>
  <c r="D31" i="1"/>
  <c r="D32" i="1"/>
  <c r="J32" i="1" s="1"/>
  <c r="K32" i="1" s="1"/>
  <c r="D33" i="1"/>
  <c r="G33" i="1" s="1"/>
  <c r="D34" i="1"/>
  <c r="D35" i="1"/>
  <c r="G35" i="1" s="1"/>
  <c r="W35" i="1" s="1"/>
  <c r="D36" i="1"/>
  <c r="J36" i="1" s="1"/>
  <c r="D37" i="1"/>
  <c r="G37" i="1" s="1"/>
  <c r="D38" i="1"/>
  <c r="G38" i="1" s="1"/>
  <c r="D39" i="1"/>
  <c r="J39" i="1" s="1"/>
  <c r="K39" i="1" s="1"/>
  <c r="D40" i="1"/>
  <c r="D41" i="1"/>
  <c r="G41" i="1" s="1"/>
  <c r="D42" i="1"/>
  <c r="J42" i="1" s="1"/>
  <c r="K42" i="1" s="1"/>
  <c r="D43" i="1"/>
  <c r="J43" i="1" s="1"/>
  <c r="K43" i="1" s="1"/>
  <c r="D44" i="1"/>
  <c r="J44" i="1" s="1"/>
  <c r="K44" i="1" s="1"/>
  <c r="D45" i="1"/>
  <c r="J45" i="1" s="1"/>
  <c r="K45" i="1" s="1"/>
  <c r="D46" i="1"/>
  <c r="G46" i="1" s="1"/>
  <c r="D47" i="1"/>
  <c r="J47" i="1" s="1"/>
  <c r="K47" i="1" s="1"/>
  <c r="L47" i="1" s="1"/>
  <c r="D48" i="1"/>
  <c r="G48" i="1" s="1"/>
  <c r="S48" i="1" s="1"/>
  <c r="D49" i="1"/>
  <c r="G49" i="1" s="1"/>
  <c r="S49" i="1" s="1"/>
  <c r="D50" i="1"/>
  <c r="G50" i="1" s="1"/>
  <c r="V50" i="1" s="1"/>
  <c r="D51" i="1"/>
  <c r="G51" i="1" s="1"/>
  <c r="W51" i="1" s="1"/>
  <c r="D52" i="1"/>
  <c r="J52" i="1" s="1"/>
  <c r="K52" i="1" s="1"/>
  <c r="M52" i="1" s="1"/>
  <c r="N52" i="1" s="1"/>
  <c r="D53" i="1"/>
  <c r="J53" i="1" s="1"/>
  <c r="D54" i="1"/>
  <c r="J54" i="1" s="1"/>
  <c r="K54" i="1" s="1"/>
  <c r="L54" i="1" s="1"/>
  <c r="D55" i="1"/>
  <c r="J55" i="1" s="1"/>
  <c r="K55" i="1" s="1"/>
  <c r="D56" i="1"/>
  <c r="G56" i="1" s="1"/>
  <c r="D57" i="1"/>
  <c r="D58" i="1"/>
  <c r="J58" i="1" s="1"/>
  <c r="K58" i="1" s="1"/>
  <c r="L58" i="1" s="1"/>
  <c r="D59" i="1"/>
  <c r="J59" i="1" s="1"/>
  <c r="K59" i="1" s="1"/>
  <c r="M59" i="1" s="1"/>
  <c r="N59" i="1" s="1"/>
  <c r="D60" i="1"/>
  <c r="J60" i="1" s="1"/>
  <c r="K60" i="1" s="1"/>
  <c r="M60" i="1" s="1"/>
  <c r="D61" i="1"/>
  <c r="J61" i="1" s="1"/>
  <c r="K61" i="1" s="1"/>
  <c r="M61" i="1" s="1"/>
  <c r="D62" i="1"/>
  <c r="G62" i="1" s="1"/>
  <c r="S62" i="1" s="1"/>
  <c r="D63" i="1"/>
  <c r="J63" i="1" s="1"/>
  <c r="K63" i="1" s="1"/>
  <c r="D64" i="1"/>
  <c r="G64" i="1" s="1"/>
  <c r="D65" i="1"/>
  <c r="D66" i="1"/>
  <c r="J66" i="1" s="1"/>
  <c r="K66" i="1" s="1"/>
  <c r="M66" i="1" s="1"/>
  <c r="D67" i="1"/>
  <c r="J67" i="1" s="1"/>
  <c r="K67" i="1" s="1"/>
  <c r="L67" i="1" s="1"/>
  <c r="D68" i="1"/>
  <c r="J68" i="1" s="1"/>
  <c r="K68" i="1" s="1"/>
  <c r="M68" i="1" s="1"/>
  <c r="D69" i="1"/>
  <c r="G69" i="1" s="1"/>
  <c r="S69" i="1" s="1"/>
  <c r="D70" i="1"/>
  <c r="J70" i="1" s="1"/>
  <c r="K70" i="1" s="1"/>
  <c r="L70" i="1" s="1"/>
  <c r="D71" i="1"/>
  <c r="J71" i="1" s="1"/>
  <c r="K71" i="1" s="1"/>
  <c r="D72" i="1"/>
  <c r="G72" i="1" s="1"/>
  <c r="D73" i="1"/>
  <c r="J73" i="1" s="1"/>
  <c r="K73" i="1" s="1"/>
  <c r="L73" i="1" s="1"/>
  <c r="D74" i="1"/>
  <c r="G74" i="1" s="1"/>
  <c r="S74" i="1" s="1"/>
  <c r="D4" i="1"/>
  <c r="G4" i="1" s="1"/>
  <c r="G3" i="1"/>
  <c r="S3" i="1" s="1"/>
  <c r="J3" i="1"/>
  <c r="K3" i="1" s="1"/>
  <c r="J31" i="1" l="1"/>
  <c r="K31" i="1" s="1"/>
  <c r="L31" i="1" s="1"/>
  <c r="G31" i="1"/>
  <c r="S31" i="1" s="1"/>
  <c r="N16" i="1"/>
  <c r="X14" i="1"/>
  <c r="O14" i="1"/>
  <c r="R17" i="1"/>
  <c r="AB17" i="1" s="1"/>
  <c r="X15" i="1"/>
  <c r="O15"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5" i="1"/>
  <c r="N5" i="1"/>
  <c r="W75" i="1"/>
  <c r="S75" i="1"/>
  <c r="N75" i="1"/>
  <c r="G43" i="1"/>
  <c r="W43" i="1" s="1"/>
  <c r="J20" i="1"/>
  <c r="K20" i="1" s="1"/>
  <c r="G45" i="1"/>
  <c r="S45" i="1" s="1"/>
  <c r="G44" i="1"/>
  <c r="W44" i="1" s="1"/>
  <c r="G73" i="1"/>
  <c r="S73" i="1" s="1"/>
  <c r="G68" i="1"/>
  <c r="W68" i="1" s="1"/>
  <c r="G60" i="1"/>
  <c r="V60" i="1" s="1"/>
  <c r="J26" i="1"/>
  <c r="K26" i="1" s="1"/>
  <c r="L26" i="1" s="1"/>
  <c r="G58" i="1"/>
  <c r="V58" i="1" s="1"/>
  <c r="J37" i="1"/>
  <c r="K37" i="1" s="1"/>
  <c r="L37" i="1" s="1"/>
  <c r="J25" i="1"/>
  <c r="K25" i="1" s="1"/>
  <c r="L25" i="1" s="1"/>
  <c r="G12" i="1"/>
  <c r="S12" i="1" s="1"/>
  <c r="G52" i="1"/>
  <c r="S52" i="1" s="1"/>
  <c r="J50" i="1"/>
  <c r="K50" i="1" s="1"/>
  <c r="L50" i="1" s="1"/>
  <c r="J35" i="1"/>
  <c r="K35" i="1" s="1"/>
  <c r="M35" i="1" s="1"/>
  <c r="N35" i="1" s="1"/>
  <c r="O35" i="1" s="1"/>
  <c r="J10" i="1"/>
  <c r="K10" i="1" s="1"/>
  <c r="G36" i="1"/>
  <c r="S36" i="1" s="1"/>
  <c r="J24" i="1"/>
  <c r="K24" i="1" s="1"/>
  <c r="L24" i="1" s="1"/>
  <c r="G11" i="1"/>
  <c r="V11" i="1" s="1"/>
  <c r="G65" i="1"/>
  <c r="S65" i="1" s="1"/>
  <c r="J65" i="1"/>
  <c r="K65" i="1" s="1"/>
  <c r="G57" i="1"/>
  <c r="V57" i="1" s="1"/>
  <c r="J57" i="1"/>
  <c r="K57" i="1" s="1"/>
  <c r="L57" i="1" s="1"/>
  <c r="G34" i="1"/>
  <c r="W34" i="1" s="1"/>
  <c r="J34" i="1"/>
  <c r="K34" i="1" s="1"/>
  <c r="L34" i="1" s="1"/>
  <c r="G42" i="1"/>
  <c r="S42" i="1" s="1"/>
  <c r="J9" i="1"/>
  <c r="K9" i="1" s="1"/>
  <c r="L9" i="1" s="1"/>
  <c r="V9" i="1"/>
  <c r="W9" i="1"/>
  <c r="J40" i="1"/>
  <c r="K40" i="1" s="1"/>
  <c r="L40" i="1" s="1"/>
  <c r="G40" i="1"/>
  <c r="S40" i="1" s="1"/>
  <c r="G39" i="1"/>
  <c r="S39" i="1" s="1"/>
  <c r="G67" i="1"/>
  <c r="S67" i="1" s="1"/>
  <c r="G61" i="1"/>
  <c r="S61" i="1" s="1"/>
  <c r="J72" i="1"/>
  <c r="K72" i="1" s="1"/>
  <c r="L72" i="1" s="1"/>
  <c r="J62" i="1"/>
  <c r="K62" i="1" s="1"/>
  <c r="L62" i="1" s="1"/>
  <c r="W46" i="1"/>
  <c r="V46" i="1"/>
  <c r="G53" i="1"/>
  <c r="W53" i="1" s="1"/>
  <c r="J46" i="1"/>
  <c r="K46" i="1" s="1"/>
  <c r="G27" i="1"/>
  <c r="S27" i="1" s="1"/>
  <c r="G13" i="1"/>
  <c r="V13" i="1" s="1"/>
  <c r="S4" i="1"/>
  <c r="W4" i="1"/>
  <c r="V4" i="1"/>
  <c r="V72" i="1"/>
  <c r="W72" i="1"/>
  <c r="S72" i="1"/>
  <c r="V24" i="1"/>
  <c r="S24" i="1"/>
  <c r="J4" i="1"/>
  <c r="K4" i="1" s="1"/>
  <c r="J23" i="1"/>
  <c r="K23" i="1" s="1"/>
  <c r="L23" i="1" s="1"/>
  <c r="S9" i="1"/>
  <c r="M73" i="1"/>
  <c r="N73" i="1" s="1"/>
  <c r="O73" i="1" s="1"/>
  <c r="G71" i="1"/>
  <c r="V71" i="1" s="1"/>
  <c r="J64" i="1"/>
  <c r="K64" i="1" s="1"/>
  <c r="L64" i="1" s="1"/>
  <c r="J48" i="1"/>
  <c r="K48" i="1" s="1"/>
  <c r="J21" i="1"/>
  <c r="K21" i="1" s="1"/>
  <c r="G54" i="1"/>
  <c r="S54" i="1" s="1"/>
  <c r="G63" i="1"/>
  <c r="W63" i="1" s="1"/>
  <c r="G32" i="1"/>
  <c r="S32" i="1" s="1"/>
  <c r="G70" i="1"/>
  <c r="V70" i="1" s="1"/>
  <c r="G28" i="1"/>
  <c r="W28" i="1" s="1"/>
  <c r="J51" i="1"/>
  <c r="K51" i="1" s="1"/>
  <c r="L51" i="1" s="1"/>
  <c r="W10" i="1"/>
  <c r="G6" i="1"/>
  <c r="W6" i="1" s="1"/>
  <c r="L66" i="1"/>
  <c r="G66" i="1"/>
  <c r="V66" i="1" s="1"/>
  <c r="G47" i="1"/>
  <c r="S47" i="1" s="1"/>
  <c r="J18" i="1"/>
  <c r="K18" i="1" s="1"/>
  <c r="M18" i="1" s="1"/>
  <c r="S10" i="1"/>
  <c r="S18" i="1"/>
  <c r="W18" i="1"/>
  <c r="V18" i="1"/>
  <c r="O52" i="1"/>
  <c r="P52" i="1" s="1"/>
  <c r="Q52" i="1" s="1"/>
  <c r="R52" i="1" s="1"/>
  <c r="S33" i="1"/>
  <c r="W33" i="1"/>
  <c r="V33" i="1"/>
  <c r="S41" i="1"/>
  <c r="V41" i="1"/>
  <c r="W41" i="1"/>
  <c r="S30" i="1"/>
  <c r="V30" i="1"/>
  <c r="W30" i="1"/>
  <c r="S19" i="1"/>
  <c r="V19" i="1"/>
  <c r="W19" i="1"/>
  <c r="S23" i="1"/>
  <c r="V23" i="1"/>
  <c r="W23" i="1"/>
  <c r="M44" i="1"/>
  <c r="N44" i="1" s="1"/>
  <c r="O44" i="1" s="1"/>
  <c r="P44" i="1" s="1"/>
  <c r="L44" i="1"/>
  <c r="G59" i="1"/>
  <c r="X59" i="1" s="1"/>
  <c r="J49" i="1"/>
  <c r="K49" i="1" s="1"/>
  <c r="L49" i="1" s="1"/>
  <c r="J74" i="1"/>
  <c r="K74" i="1" s="1"/>
  <c r="M74" i="1" s="1"/>
  <c r="J69" i="1"/>
  <c r="K69" i="1" s="1"/>
  <c r="L69" i="1" s="1"/>
  <c r="L60" i="1"/>
  <c r="M58" i="1"/>
  <c r="N58" i="1" s="1"/>
  <c r="J41" i="1"/>
  <c r="K41" i="1" s="1"/>
  <c r="M41" i="1" s="1"/>
  <c r="N41" i="1" s="1"/>
  <c r="J38" i="1"/>
  <c r="K38" i="1" s="1"/>
  <c r="V35" i="1"/>
  <c r="J33" i="1"/>
  <c r="K33" i="1" s="1"/>
  <c r="L33" i="1" s="1"/>
  <c r="J22" i="1"/>
  <c r="K22" i="1" s="1"/>
  <c r="L22" i="1" s="1"/>
  <c r="G8" i="1"/>
  <c r="G55" i="1"/>
  <c r="G29" i="1"/>
  <c r="G7" i="1"/>
  <c r="X7" i="1" s="1"/>
  <c r="J56" i="1"/>
  <c r="K56" i="1" s="1"/>
  <c r="M56" i="1" s="1"/>
  <c r="N56" i="1" s="1"/>
  <c r="W48" i="1"/>
  <c r="S35" i="1"/>
  <c r="J19" i="1"/>
  <c r="K19" i="1" s="1"/>
  <c r="L19" i="1" s="1"/>
  <c r="W24" i="1"/>
  <c r="V48" i="1"/>
  <c r="J30" i="1"/>
  <c r="K30" i="1" s="1"/>
  <c r="L30" i="1" s="1"/>
  <c r="L55" i="1"/>
  <c r="M55" i="1"/>
  <c r="N66" i="1"/>
  <c r="L45" i="1"/>
  <c r="M45" i="1"/>
  <c r="S64" i="1"/>
  <c r="V64" i="1"/>
  <c r="M71" i="1"/>
  <c r="L68" i="1"/>
  <c r="K53" i="1"/>
  <c r="L42" i="1"/>
  <c r="M42" i="1"/>
  <c r="W64" i="1"/>
  <c r="L71" i="1"/>
  <c r="M67" i="1"/>
  <c r="V62" i="1"/>
  <c r="W62" i="1"/>
  <c r="L59" i="1"/>
  <c r="O59" i="1"/>
  <c r="P59" i="1" s="1"/>
  <c r="Q59" i="1" s="1"/>
  <c r="R59" i="1" s="1"/>
  <c r="M43" i="1"/>
  <c r="L43" i="1"/>
  <c r="L29" i="1"/>
  <c r="M29" i="1"/>
  <c r="V69" i="1"/>
  <c r="W69" i="1"/>
  <c r="N60" i="1"/>
  <c r="K36" i="1"/>
  <c r="L63" i="1"/>
  <c r="M63" i="1"/>
  <c r="V74" i="1"/>
  <c r="W74" i="1"/>
  <c r="N68" i="1"/>
  <c r="O68" i="1" s="1"/>
  <c r="V56" i="1"/>
  <c r="W56" i="1"/>
  <c r="S56" i="1"/>
  <c r="M47" i="1"/>
  <c r="L6" i="1"/>
  <c r="M6" i="1"/>
  <c r="M70" i="1"/>
  <c r="N61" i="1"/>
  <c r="M54" i="1"/>
  <c r="S51" i="1"/>
  <c r="V51" i="1"/>
  <c r="L61" i="1"/>
  <c r="L52" i="1"/>
  <c r="V49" i="1"/>
  <c r="W49" i="1"/>
  <c r="V37" i="1"/>
  <c r="W37" i="1"/>
  <c r="S37" i="1"/>
  <c r="L28" i="1"/>
  <c r="M28" i="1"/>
  <c r="O7" i="1"/>
  <c r="P7" i="1" s="1"/>
  <c r="Q7" i="1" s="1"/>
  <c r="R7" i="1" s="1"/>
  <c r="L32" i="1"/>
  <c r="M32" i="1"/>
  <c r="S50" i="1"/>
  <c r="W50" i="1"/>
  <c r="L39" i="1"/>
  <c r="M39" i="1"/>
  <c r="S26" i="1"/>
  <c r="V26" i="1"/>
  <c r="W26" i="1"/>
  <c r="S20" i="1"/>
  <c r="V20" i="1"/>
  <c r="W20" i="1"/>
  <c r="S46" i="1"/>
  <c r="S38" i="1"/>
  <c r="V38" i="1"/>
  <c r="W38" i="1"/>
  <c r="S25" i="1"/>
  <c r="V25" i="1"/>
  <c r="W25" i="1"/>
  <c r="L11" i="1"/>
  <c r="M11" i="1"/>
  <c r="V22" i="1"/>
  <c r="W21" i="1"/>
  <c r="K8" i="1"/>
  <c r="L7" i="1"/>
  <c r="V21" i="1"/>
  <c r="S22" i="1"/>
  <c r="M12" i="1"/>
  <c r="K27" i="1"/>
  <c r="K13" i="1"/>
  <c r="M3" i="1"/>
  <c r="L3" i="1"/>
  <c r="V3" i="1"/>
  <c r="W3" i="1"/>
  <c r="AI3" i="1"/>
  <c r="AI4" i="1"/>
  <c r="AI6" i="1"/>
  <c r="AI7" i="1"/>
  <c r="AI8" i="1"/>
  <c r="AI9" i="1"/>
  <c r="AI10" i="1"/>
  <c r="AI11" i="1"/>
  <c r="AI12" i="1"/>
  <c r="AI13"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2" i="1"/>
  <c r="J2" i="1"/>
  <c r="G2" i="1"/>
  <c r="W2" i="1" s="1"/>
  <c r="AH3" i="1"/>
  <c r="AH4" i="1"/>
  <c r="AH6" i="1"/>
  <c r="AH7" i="1"/>
  <c r="AH8" i="1"/>
  <c r="AH9" i="1"/>
  <c r="AH10" i="1"/>
  <c r="AH11" i="1"/>
  <c r="AH12" i="1"/>
  <c r="AH13"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2" i="1"/>
  <c r="M31" i="1" l="1"/>
  <c r="T17" i="1"/>
  <c r="AA17" i="1" s="1"/>
  <c r="AC17" i="1" s="1"/>
  <c r="O16" i="1"/>
  <c r="X16" i="1"/>
  <c r="P14" i="1"/>
  <c r="Q14" i="1" s="1"/>
  <c r="R14" i="1" s="1"/>
  <c r="P15" i="1"/>
  <c r="Q15" i="1" s="1"/>
  <c r="R15" i="1" s="1"/>
  <c r="O5" i="1"/>
  <c r="X5" i="1"/>
  <c r="O75" i="1"/>
  <c r="X75" i="1"/>
  <c r="V43" i="1"/>
  <c r="S43" i="1"/>
  <c r="S44" i="1"/>
  <c r="V44" i="1"/>
  <c r="M72" i="1"/>
  <c r="N72" i="1" s="1"/>
  <c r="W45" i="1"/>
  <c r="V45" i="1"/>
  <c r="W58" i="1"/>
  <c r="V68" i="1"/>
  <c r="S58" i="1"/>
  <c r="S68" i="1"/>
  <c r="V73" i="1"/>
  <c r="L35" i="1"/>
  <c r="M37" i="1"/>
  <c r="N37" i="1" s="1"/>
  <c r="X58" i="1"/>
  <c r="W60" i="1"/>
  <c r="W13" i="1"/>
  <c r="S60" i="1"/>
  <c r="W61" i="1"/>
  <c r="S70" i="1"/>
  <c r="S13" i="1"/>
  <c r="W11" i="1"/>
  <c r="M25" i="1"/>
  <c r="N25" i="1" s="1"/>
  <c r="W73" i="1"/>
  <c r="M24" i="1"/>
  <c r="N24" i="1" s="1"/>
  <c r="V53" i="1"/>
  <c r="M50" i="1"/>
  <c r="N50" i="1" s="1"/>
  <c r="V52" i="1"/>
  <c r="S11" i="1"/>
  <c r="S53" i="1"/>
  <c r="M34" i="1"/>
  <c r="N34" i="1" s="1"/>
  <c r="O34" i="1" s="1"/>
  <c r="P34" i="1" s="1"/>
  <c r="Q34" i="1" s="1"/>
  <c r="W52" i="1"/>
  <c r="M26" i="1"/>
  <c r="N26" i="1" s="1"/>
  <c r="X52" i="1"/>
  <c r="V31" i="1"/>
  <c r="W36" i="1"/>
  <c r="M62" i="1"/>
  <c r="N62" i="1" s="1"/>
  <c r="W54" i="1"/>
  <c r="V36" i="1"/>
  <c r="V54" i="1"/>
  <c r="W40" i="1"/>
  <c r="S34" i="1"/>
  <c r="W31" i="1"/>
  <c r="W12" i="1"/>
  <c r="W66" i="1"/>
  <c r="V12" i="1"/>
  <c r="S66" i="1"/>
  <c r="X56" i="1"/>
  <c r="W71" i="1"/>
  <c r="L56" i="1"/>
  <c r="M40" i="1"/>
  <c r="N40" i="1" s="1"/>
  <c r="X73" i="1"/>
  <c r="V40" i="1"/>
  <c r="V34" i="1"/>
  <c r="X41" i="1"/>
  <c r="M22" i="1"/>
  <c r="N22" i="1" s="1"/>
  <c r="W65" i="1"/>
  <c r="W27" i="1"/>
  <c r="M57" i="1"/>
  <c r="N57" i="1" s="1"/>
  <c r="V61" i="1"/>
  <c r="V32" i="1"/>
  <c r="S63" i="1"/>
  <c r="V67" i="1"/>
  <c r="W67" i="1"/>
  <c r="W57" i="1"/>
  <c r="S57" i="1"/>
  <c r="W39" i="1"/>
  <c r="M33" i="1"/>
  <c r="N33" i="1" s="1"/>
  <c r="V39" i="1"/>
  <c r="M9" i="1"/>
  <c r="N9" i="1" s="1"/>
  <c r="W70" i="1"/>
  <c r="W32" i="1"/>
  <c r="V63" i="1"/>
  <c r="V42" i="1"/>
  <c r="V27" i="1"/>
  <c r="S71" i="1"/>
  <c r="W42" i="1"/>
  <c r="M51" i="1"/>
  <c r="N51" i="1" s="1"/>
  <c r="X51" i="1" s="1"/>
  <c r="V65" i="1"/>
  <c r="S6" i="1"/>
  <c r="M69" i="1"/>
  <c r="N69" i="1" s="1"/>
  <c r="S28" i="1"/>
  <c r="M19" i="1"/>
  <c r="N19" i="1" s="1"/>
  <c r="O19" i="1" s="1"/>
  <c r="P19" i="1" s="1"/>
  <c r="Q19" i="1" s="1"/>
  <c r="M64" i="1"/>
  <c r="N64" i="1" s="1"/>
  <c r="O41" i="1"/>
  <c r="P41" i="1" s="1"/>
  <c r="Q41" i="1" s="1"/>
  <c r="R41" i="1" s="1"/>
  <c r="L18" i="1"/>
  <c r="M49" i="1"/>
  <c r="N49" i="1" s="1"/>
  <c r="M23" i="1"/>
  <c r="N23" i="1" s="1"/>
  <c r="X23" i="1" s="1"/>
  <c r="V6" i="1"/>
  <c r="L41" i="1"/>
  <c r="V47" i="1"/>
  <c r="W47" i="1"/>
  <c r="V28" i="1"/>
  <c r="S8" i="1"/>
  <c r="V8" i="1"/>
  <c r="W8" i="1"/>
  <c r="M30" i="1"/>
  <c r="N30" i="1" s="1"/>
  <c r="X30" i="1" s="1"/>
  <c r="V7" i="1"/>
  <c r="W7" i="1"/>
  <c r="O58" i="1"/>
  <c r="P58" i="1" s="1"/>
  <c r="Q58" i="1" s="1"/>
  <c r="R58" i="1" s="1"/>
  <c r="X44" i="1"/>
  <c r="S29" i="1"/>
  <c r="W29" i="1"/>
  <c r="V29" i="1"/>
  <c r="V55" i="1"/>
  <c r="W55" i="1"/>
  <c r="S55" i="1"/>
  <c r="S7" i="1"/>
  <c r="T7" i="1" s="1"/>
  <c r="O56" i="1"/>
  <c r="P56" i="1" s="1"/>
  <c r="Q56" i="1" s="1"/>
  <c r="R56" i="1" s="1"/>
  <c r="L74" i="1"/>
  <c r="Q44" i="1"/>
  <c r="W59" i="1"/>
  <c r="S59" i="1"/>
  <c r="T59" i="1" s="1"/>
  <c r="V59" i="1"/>
  <c r="P35" i="1"/>
  <c r="Q35" i="1" s="1"/>
  <c r="R35" i="1" s="1"/>
  <c r="P68" i="1"/>
  <c r="Q68" i="1" s="1"/>
  <c r="R68" i="1" s="1"/>
  <c r="L13" i="1"/>
  <c r="M13" i="1"/>
  <c r="N11" i="1"/>
  <c r="T52" i="1"/>
  <c r="N6" i="1"/>
  <c r="L21" i="1"/>
  <c r="M21" i="1"/>
  <c r="N18" i="1"/>
  <c r="N39" i="1"/>
  <c r="N54" i="1"/>
  <c r="N31" i="1"/>
  <c r="L27" i="1"/>
  <c r="M27" i="1"/>
  <c r="L8" i="1"/>
  <c r="M8" i="1"/>
  <c r="M36" i="1"/>
  <c r="L36" i="1"/>
  <c r="N29" i="1"/>
  <c r="L46" i="1"/>
  <c r="M46" i="1"/>
  <c r="X66" i="1"/>
  <c r="P73" i="1"/>
  <c r="Q73" i="1" s="1"/>
  <c r="O66" i="1"/>
  <c r="N45" i="1"/>
  <c r="N74" i="1"/>
  <c r="L53" i="1"/>
  <c r="M53" i="1"/>
  <c r="L10" i="1"/>
  <c r="M10" i="1"/>
  <c r="N32" i="1"/>
  <c r="L65" i="1"/>
  <c r="M65" i="1"/>
  <c r="O61" i="1"/>
  <c r="O60" i="1"/>
  <c r="X60" i="1"/>
  <c r="N28" i="1"/>
  <c r="N70" i="1"/>
  <c r="L20" i="1"/>
  <c r="M20" i="1"/>
  <c r="L48" i="1"/>
  <c r="M48" i="1"/>
  <c r="N67" i="1"/>
  <c r="X68" i="1"/>
  <c r="L4" i="1"/>
  <c r="M4" i="1"/>
  <c r="AB52" i="1"/>
  <c r="N43" i="1"/>
  <c r="N42" i="1"/>
  <c r="N12" i="1"/>
  <c r="X35" i="1"/>
  <c r="L38" i="1"/>
  <c r="M38" i="1"/>
  <c r="N47" i="1"/>
  <c r="N63" i="1"/>
  <c r="X61" i="1"/>
  <c r="N71" i="1"/>
  <c r="N55" i="1"/>
  <c r="N3" i="1"/>
  <c r="K2" i="1"/>
  <c r="M2" i="1" s="1"/>
  <c r="S2" i="1"/>
  <c r="V2" i="1"/>
  <c r="AD17" i="1" l="1"/>
  <c r="AE17" i="1"/>
  <c r="AF17" i="1" s="1"/>
  <c r="T14" i="1"/>
  <c r="AA14" i="1" s="1"/>
  <c r="AC14" i="1" s="1"/>
  <c r="AB14" i="1"/>
  <c r="P16" i="1"/>
  <c r="Q16" i="1" s="1"/>
  <c r="R16" i="1" s="1"/>
  <c r="T16" i="1" s="1"/>
  <c r="AA16" i="1" s="1"/>
  <c r="AC16" i="1" s="1"/>
  <c r="AE16" i="1" s="1"/>
  <c r="T15" i="1"/>
  <c r="AA15" i="1" s="1"/>
  <c r="AC15" i="1" s="1"/>
  <c r="AE15" i="1" s="1"/>
  <c r="AB15" i="1"/>
  <c r="P5" i="1"/>
  <c r="Q5" i="1" s="1"/>
  <c r="R5" i="1" s="1"/>
  <c r="P75" i="1"/>
  <c r="Q75" i="1" s="1"/>
  <c r="R75" i="1" s="1"/>
  <c r="AA52" i="1"/>
  <c r="AC52" i="1" s="1"/>
  <c r="X34" i="1"/>
  <c r="AB35" i="1"/>
  <c r="O51" i="1"/>
  <c r="P51" i="1" s="1"/>
  <c r="Q51" i="1" s="1"/>
  <c r="R51" i="1" s="1"/>
  <c r="AB51" i="1" s="1"/>
  <c r="O30" i="1"/>
  <c r="P30" i="1" s="1"/>
  <c r="Q30" i="1" s="1"/>
  <c r="R30" i="1" s="1"/>
  <c r="AB59" i="1"/>
  <c r="X19" i="1"/>
  <c r="T35" i="1"/>
  <c r="AA35" i="1" s="1"/>
  <c r="AC35" i="1" s="1"/>
  <c r="AA7" i="1"/>
  <c r="AC7" i="1" s="1"/>
  <c r="AB7" i="1"/>
  <c r="O23" i="1"/>
  <c r="T41" i="1"/>
  <c r="AA41" i="1" s="1"/>
  <c r="AC41" i="1" s="1"/>
  <c r="AA59" i="1"/>
  <c r="AC59" i="1" s="1"/>
  <c r="AB68" i="1"/>
  <c r="R19" i="1"/>
  <c r="T19" i="1" s="1"/>
  <c r="AB41" i="1"/>
  <c r="R44" i="1"/>
  <c r="T44" i="1" s="1"/>
  <c r="AA44" i="1" s="1"/>
  <c r="AC44" i="1" s="1"/>
  <c r="O71" i="1"/>
  <c r="X71" i="1"/>
  <c r="X45" i="1"/>
  <c r="O45" i="1"/>
  <c r="X67" i="1"/>
  <c r="O67" i="1"/>
  <c r="O22" i="1"/>
  <c r="X22" i="1"/>
  <c r="X55" i="1"/>
  <c r="O55" i="1"/>
  <c r="N48" i="1"/>
  <c r="N10" i="1"/>
  <c r="R34" i="1"/>
  <c r="T34" i="1" s="1"/>
  <c r="X49" i="1"/>
  <c r="O49" i="1"/>
  <c r="X42" i="1"/>
  <c r="O42" i="1"/>
  <c r="N20" i="1"/>
  <c r="N38" i="1"/>
  <c r="O33" i="1"/>
  <c r="X33" i="1"/>
  <c r="O64" i="1"/>
  <c r="X64" i="1"/>
  <c r="N8" i="1"/>
  <c r="AB58" i="1"/>
  <c r="X72" i="1"/>
  <c r="O72" i="1"/>
  <c r="X43" i="1"/>
  <c r="O43" i="1"/>
  <c r="N46" i="1"/>
  <c r="X39" i="1"/>
  <c r="O39" i="1"/>
  <c r="X6" i="1"/>
  <c r="O6" i="1"/>
  <c r="O47" i="1"/>
  <c r="X47" i="1"/>
  <c r="X12" i="1"/>
  <c r="O12" i="1"/>
  <c r="T58" i="1"/>
  <c r="AA58" i="1" s="1"/>
  <c r="AC58" i="1" s="1"/>
  <c r="O40" i="1"/>
  <c r="X40" i="1"/>
  <c r="X62" i="1"/>
  <c r="O62" i="1"/>
  <c r="P66" i="1"/>
  <c r="Q66" i="1" s="1"/>
  <c r="R66" i="1" s="1"/>
  <c r="T56" i="1"/>
  <c r="AA56" i="1" s="1"/>
  <c r="AC56" i="1" s="1"/>
  <c r="N13" i="1"/>
  <c r="X50" i="1"/>
  <c r="O50" i="1"/>
  <c r="O25" i="1"/>
  <c r="X25" i="1"/>
  <c r="AB56" i="1"/>
  <c r="X31" i="1"/>
  <c r="O31" i="1"/>
  <c r="X18" i="1"/>
  <c r="O18" i="1"/>
  <c r="T68" i="1"/>
  <c r="AA68" i="1" s="1"/>
  <c r="AC68" i="1" s="1"/>
  <c r="P60" i="1"/>
  <c r="Q60" i="1" s="1"/>
  <c r="R60" i="1" s="1"/>
  <c r="O26" i="1"/>
  <c r="X26" i="1"/>
  <c r="R73" i="1"/>
  <c r="T73" i="1" s="1"/>
  <c r="AA73" i="1" s="1"/>
  <c r="AC73" i="1" s="1"/>
  <c r="N36" i="1"/>
  <c r="O69" i="1"/>
  <c r="X69" i="1"/>
  <c r="X24" i="1"/>
  <c r="O24" i="1"/>
  <c r="O28" i="1"/>
  <c r="X28" i="1"/>
  <c r="P61" i="1"/>
  <c r="Q61" i="1" s="1"/>
  <c r="R61" i="1" s="1"/>
  <c r="O32" i="1"/>
  <c r="X32" i="1"/>
  <c r="O9" i="1"/>
  <c r="X9" i="1"/>
  <c r="O54" i="1"/>
  <c r="X54" i="1"/>
  <c r="N4" i="1"/>
  <c r="O37" i="1"/>
  <c r="X37" i="1"/>
  <c r="N53" i="1"/>
  <c r="O29" i="1"/>
  <c r="X29" i="1"/>
  <c r="N21" i="1"/>
  <c r="X11" i="1"/>
  <c r="O11" i="1"/>
  <c r="O63" i="1"/>
  <c r="X63" i="1"/>
  <c r="O57" i="1"/>
  <c r="X57" i="1"/>
  <c r="O70" i="1"/>
  <c r="X70" i="1"/>
  <c r="N65" i="1"/>
  <c r="X74" i="1"/>
  <c r="O74" i="1"/>
  <c r="N27" i="1"/>
  <c r="O3" i="1"/>
  <c r="X3" i="1"/>
  <c r="L2" i="1"/>
  <c r="N2" i="1"/>
  <c r="AD73" i="1" l="1"/>
  <c r="AE73" i="1"/>
  <c r="AF73" i="1" s="1"/>
  <c r="AD59" i="1"/>
  <c r="AE59" i="1"/>
  <c r="AF59" i="1" s="1"/>
  <c r="AD56" i="1"/>
  <c r="AE56" i="1"/>
  <c r="AF56" i="1" s="1"/>
  <c r="AD41" i="1"/>
  <c r="AE41" i="1"/>
  <c r="AF41" i="1" s="1"/>
  <c r="AD14" i="1"/>
  <c r="AE14" i="1"/>
  <c r="AF14" i="1" s="1"/>
  <c r="AD68" i="1"/>
  <c r="AE68" i="1"/>
  <c r="AD44" i="1"/>
  <c r="AE44" i="1"/>
  <c r="AD7" i="1"/>
  <c r="AE7" i="1"/>
  <c r="AF7" i="1" s="1"/>
  <c r="AD52" i="1"/>
  <c r="AE52" i="1"/>
  <c r="AF52" i="1" s="1"/>
  <c r="AD58" i="1"/>
  <c r="AE58" i="1"/>
  <c r="AF58" i="1" s="1"/>
  <c r="AD35" i="1"/>
  <c r="AE35" i="1"/>
  <c r="AB16" i="1"/>
  <c r="AF16" i="1"/>
  <c r="AD16" i="1"/>
  <c r="AF15" i="1"/>
  <c r="AD15" i="1"/>
  <c r="AB5" i="1"/>
  <c r="T5" i="1"/>
  <c r="AA5" i="1" s="1"/>
  <c r="AC5" i="1" s="1"/>
  <c r="AE5" i="1" s="1"/>
  <c r="AB75" i="1"/>
  <c r="T75" i="1"/>
  <c r="AA75" i="1" s="1"/>
  <c r="AC75" i="1" s="1"/>
  <c r="AA34" i="1"/>
  <c r="AC34" i="1" s="1"/>
  <c r="AE34" i="1" s="1"/>
  <c r="AB60" i="1"/>
  <c r="AF44" i="1"/>
  <c r="T61" i="1"/>
  <c r="AA61" i="1" s="1"/>
  <c r="AC61" i="1" s="1"/>
  <c r="AF35" i="1"/>
  <c r="AB19" i="1"/>
  <c r="AF68" i="1"/>
  <c r="AA19" i="1"/>
  <c r="AC19" i="1" s="1"/>
  <c r="T60" i="1"/>
  <c r="AA60" i="1" s="1"/>
  <c r="AC60" i="1" s="1"/>
  <c r="T30" i="1"/>
  <c r="AA30" i="1" s="1"/>
  <c r="AC30" i="1" s="1"/>
  <c r="P23" i="1"/>
  <c r="Q23" i="1" s="1"/>
  <c r="R23" i="1" s="1"/>
  <c r="AB73" i="1"/>
  <c r="T51" i="1"/>
  <c r="AA51" i="1" s="1"/>
  <c r="AC51" i="1" s="1"/>
  <c r="AB44" i="1"/>
  <c r="X13" i="1"/>
  <c r="O13" i="1"/>
  <c r="P42" i="1"/>
  <c r="Q42" i="1" s="1"/>
  <c r="R42" i="1" s="1"/>
  <c r="P25" i="1"/>
  <c r="Q25" i="1" s="1"/>
  <c r="R25" i="1" s="1"/>
  <c r="P67" i="1"/>
  <c r="Q67" i="1" s="1"/>
  <c r="R67" i="1" s="1"/>
  <c r="T67" i="1" s="1"/>
  <c r="AA67" i="1" s="1"/>
  <c r="AC67" i="1" s="1"/>
  <c r="P11" i="1"/>
  <c r="Q11" i="1" s="1"/>
  <c r="R11" i="1" s="1"/>
  <c r="P29" i="1"/>
  <c r="Q29" i="1" s="1"/>
  <c r="R29" i="1" s="1"/>
  <c r="X4" i="1"/>
  <c r="O4" i="1"/>
  <c r="P69" i="1"/>
  <c r="Q69" i="1" s="1"/>
  <c r="R69" i="1" s="1"/>
  <c r="P26" i="1"/>
  <c r="Q26" i="1" s="1"/>
  <c r="R26" i="1" s="1"/>
  <c r="AB26" i="1" s="1"/>
  <c r="P40" i="1"/>
  <c r="Q40" i="1" s="1"/>
  <c r="R40" i="1" s="1"/>
  <c r="P39" i="1"/>
  <c r="Q39" i="1" s="1"/>
  <c r="R39" i="1" s="1"/>
  <c r="O8" i="1"/>
  <c r="X8" i="1"/>
  <c r="X38" i="1"/>
  <c r="O38" i="1"/>
  <c r="P55" i="1"/>
  <c r="Q55" i="1" s="1"/>
  <c r="R55" i="1" s="1"/>
  <c r="P63" i="1"/>
  <c r="Q63" i="1" s="1"/>
  <c r="R63" i="1" s="1"/>
  <c r="P32" i="1"/>
  <c r="Q32" i="1" s="1"/>
  <c r="R32" i="1" s="1"/>
  <c r="P31" i="1"/>
  <c r="Q31" i="1" s="1"/>
  <c r="R31" i="1" s="1"/>
  <c r="AB30" i="1"/>
  <c r="P49" i="1"/>
  <c r="Q49" i="1" s="1"/>
  <c r="R49" i="1" s="1"/>
  <c r="P37" i="1"/>
  <c r="Q37" i="1" s="1"/>
  <c r="R37" i="1" s="1"/>
  <c r="X48" i="1"/>
  <c r="O48" i="1"/>
  <c r="P6" i="1"/>
  <c r="Q6" i="1" s="1"/>
  <c r="R6" i="1" s="1"/>
  <c r="O65" i="1"/>
  <c r="X65" i="1"/>
  <c r="P28" i="1"/>
  <c r="Q28" i="1" s="1"/>
  <c r="R28" i="1" s="1"/>
  <c r="O10" i="1"/>
  <c r="X10" i="1"/>
  <c r="X27" i="1"/>
  <c r="O27" i="1"/>
  <c r="P57" i="1"/>
  <c r="Q57" i="1" s="1"/>
  <c r="R57" i="1" s="1"/>
  <c r="P24" i="1"/>
  <c r="Q24" i="1" s="1"/>
  <c r="R24" i="1" s="1"/>
  <c r="P74" i="1"/>
  <c r="Q74" i="1" s="1"/>
  <c r="R74" i="1" s="1"/>
  <c r="O53" i="1"/>
  <c r="X53" i="1"/>
  <c r="T66" i="1"/>
  <c r="AA66" i="1" s="1"/>
  <c r="AC66" i="1" s="1"/>
  <c r="P12" i="1"/>
  <c r="Q12" i="1" s="1"/>
  <c r="R12" i="1" s="1"/>
  <c r="P72" i="1"/>
  <c r="Q72" i="1" s="1"/>
  <c r="R72" i="1" s="1"/>
  <c r="P64" i="1"/>
  <c r="Q64" i="1" s="1"/>
  <c r="R64" i="1" s="1"/>
  <c r="X20" i="1"/>
  <c r="O20" i="1"/>
  <c r="AB34" i="1"/>
  <c r="P22" i="1"/>
  <c r="Q22" i="1" s="1"/>
  <c r="R22" i="1" s="1"/>
  <c r="P54" i="1"/>
  <c r="Q54" i="1" s="1"/>
  <c r="R54" i="1" s="1"/>
  <c r="P50" i="1"/>
  <c r="Q50" i="1" s="1"/>
  <c r="R50" i="1" s="1"/>
  <c r="P33" i="1"/>
  <c r="Q33" i="1" s="1"/>
  <c r="R33" i="1" s="1"/>
  <c r="T33" i="1" s="1"/>
  <c r="AA33" i="1" s="1"/>
  <c r="AC33" i="1" s="1"/>
  <c r="P71" i="1"/>
  <c r="Q71" i="1" s="1"/>
  <c r="R71" i="1" s="1"/>
  <c r="T71" i="1" s="1"/>
  <c r="AA71" i="1" s="1"/>
  <c r="AC71" i="1" s="1"/>
  <c r="P18" i="1"/>
  <c r="Q18" i="1" s="1"/>
  <c r="R18" i="1" s="1"/>
  <c r="P70" i="1"/>
  <c r="Q70" i="1" s="1"/>
  <c r="R70" i="1" s="1"/>
  <c r="P43" i="1"/>
  <c r="Q43" i="1" s="1"/>
  <c r="R43" i="1" s="1"/>
  <c r="O21" i="1"/>
  <c r="X21" i="1"/>
  <c r="AB61" i="1"/>
  <c r="X36" i="1"/>
  <c r="O36" i="1"/>
  <c r="AB66" i="1"/>
  <c r="P62" i="1"/>
  <c r="Q62" i="1" s="1"/>
  <c r="R62" i="1" s="1"/>
  <c r="X46" i="1"/>
  <c r="O46" i="1"/>
  <c r="P9" i="1"/>
  <c r="Q9" i="1" s="1"/>
  <c r="R9" i="1" s="1"/>
  <c r="P47" i="1"/>
  <c r="Q47" i="1" s="1"/>
  <c r="R47" i="1" s="1"/>
  <c r="P45" i="1"/>
  <c r="Q45" i="1" s="1"/>
  <c r="R45" i="1" s="1"/>
  <c r="P3" i="1"/>
  <c r="Q3" i="1" s="1"/>
  <c r="R3" i="1" s="1"/>
  <c r="T3" i="1" s="1"/>
  <c r="AA3" i="1" s="1"/>
  <c r="AC3" i="1" s="1"/>
  <c r="O2" i="1"/>
  <c r="X2" i="1"/>
  <c r="AD3" i="1" l="1"/>
  <c r="AE3" i="1"/>
  <c r="AF3" i="1" s="1"/>
  <c r="AD60" i="1"/>
  <c r="AE60" i="1"/>
  <c r="AD33" i="1"/>
  <c r="AE33" i="1"/>
  <c r="AF33" i="1" s="1"/>
  <c r="AD67" i="1"/>
  <c r="AE67" i="1"/>
  <c r="AF67" i="1" s="1"/>
  <c r="AD61" i="1"/>
  <c r="AE61" i="1"/>
  <c r="AD71" i="1"/>
  <c r="AE71" i="1"/>
  <c r="AF71" i="1" s="1"/>
  <c r="AD75" i="1"/>
  <c r="AE75" i="1"/>
  <c r="AD66" i="1"/>
  <c r="AE66" i="1"/>
  <c r="AF66" i="1" s="1"/>
  <c r="AD51" i="1"/>
  <c r="AE51" i="1"/>
  <c r="AF51" i="1" s="1"/>
  <c r="AD19" i="1"/>
  <c r="AE19" i="1"/>
  <c r="AF19" i="1" s="1"/>
  <c r="AD30" i="1"/>
  <c r="AE30" i="1"/>
  <c r="AF5" i="1"/>
  <c r="AD5" i="1"/>
  <c r="AF34" i="1"/>
  <c r="AD34" i="1"/>
  <c r="AF75" i="1"/>
  <c r="T54" i="1"/>
  <c r="AA54" i="1" s="1"/>
  <c r="AC54" i="1" s="1"/>
  <c r="AE54" i="1" s="1"/>
  <c r="AB72" i="1"/>
  <c r="AB12" i="1"/>
  <c r="AF60" i="1"/>
  <c r="T6" i="1"/>
  <c r="AA6" i="1" s="1"/>
  <c r="AC6" i="1" s="1"/>
  <c r="AF61" i="1"/>
  <c r="AB23" i="1"/>
  <c r="AB37" i="1"/>
  <c r="T63" i="1"/>
  <c r="AA63" i="1" s="1"/>
  <c r="AC63" i="1" s="1"/>
  <c r="T37" i="1"/>
  <c r="AA37" i="1" s="1"/>
  <c r="AC37" i="1" s="1"/>
  <c r="AF30" i="1"/>
  <c r="T24" i="1"/>
  <c r="AA24" i="1" s="1"/>
  <c r="AC24" i="1" s="1"/>
  <c r="AB6" i="1"/>
  <c r="T23" i="1"/>
  <c r="AA23" i="1" s="1"/>
  <c r="AC23" i="1" s="1"/>
  <c r="AB57" i="1"/>
  <c r="T12" i="1"/>
  <c r="AA12" i="1" s="1"/>
  <c r="AC12" i="1" s="1"/>
  <c r="AB33" i="1"/>
  <c r="AB22" i="1"/>
  <c r="T31" i="1"/>
  <c r="AA31" i="1" s="1"/>
  <c r="AC31" i="1" s="1"/>
  <c r="AB39" i="1"/>
  <c r="AB11" i="1"/>
  <c r="T50" i="1"/>
  <c r="AA50" i="1" s="1"/>
  <c r="AC50" i="1" s="1"/>
  <c r="AB40" i="1"/>
  <c r="AB70" i="1"/>
  <c r="AB54" i="1"/>
  <c r="AB24" i="1"/>
  <c r="T39" i="1"/>
  <c r="AA39" i="1" s="1"/>
  <c r="AC39" i="1" s="1"/>
  <c r="T62" i="1"/>
  <c r="AA62" i="1" s="1"/>
  <c r="AC62" i="1" s="1"/>
  <c r="T70" i="1"/>
  <c r="AA70" i="1" s="1"/>
  <c r="AC70" i="1" s="1"/>
  <c r="AB49" i="1"/>
  <c r="T32" i="1"/>
  <c r="AA32" i="1" s="1"/>
  <c r="AC32" i="1" s="1"/>
  <c r="AB29" i="1"/>
  <c r="T9" i="1"/>
  <c r="AA9" i="1" s="1"/>
  <c r="AC9" i="1" s="1"/>
  <c r="AB9" i="1"/>
  <c r="AB18" i="1"/>
  <c r="T72" i="1"/>
  <c r="AA72" i="1" s="1"/>
  <c r="AC72" i="1" s="1"/>
  <c r="AB63" i="1"/>
  <c r="T29" i="1"/>
  <c r="AA29" i="1" s="1"/>
  <c r="AC29" i="1" s="1"/>
  <c r="T42" i="1"/>
  <c r="AA42" i="1" s="1"/>
  <c r="AC42" i="1" s="1"/>
  <c r="P38" i="1"/>
  <c r="Q38" i="1" s="1"/>
  <c r="R38" i="1" s="1"/>
  <c r="T45" i="1"/>
  <c r="AA45" i="1" s="1"/>
  <c r="AC45" i="1" s="1"/>
  <c r="P21" i="1"/>
  <c r="Q21" i="1" s="1"/>
  <c r="R21" i="1" s="1"/>
  <c r="AB45" i="1"/>
  <c r="AB50" i="1"/>
  <c r="P20" i="1"/>
  <c r="Q20" i="1" s="1"/>
  <c r="R20" i="1" s="1"/>
  <c r="T49" i="1"/>
  <c r="AA49" i="1" s="1"/>
  <c r="AC49" i="1" s="1"/>
  <c r="T26" i="1"/>
  <c r="AA26" i="1" s="1"/>
  <c r="AC26" i="1" s="1"/>
  <c r="AB67" i="1"/>
  <c r="P46" i="1"/>
  <c r="Q46" i="1" s="1"/>
  <c r="R46" i="1" s="1"/>
  <c r="P65" i="1"/>
  <c r="Q65" i="1" s="1"/>
  <c r="R65" i="1" s="1"/>
  <c r="T47" i="1"/>
  <c r="AA47" i="1" s="1"/>
  <c r="AC47" i="1" s="1"/>
  <c r="AB62" i="1"/>
  <c r="T43" i="1"/>
  <c r="AA43" i="1" s="1"/>
  <c r="AC43" i="1" s="1"/>
  <c r="AB71" i="1"/>
  <c r="T64" i="1"/>
  <c r="AA64" i="1" s="1"/>
  <c r="AC64" i="1" s="1"/>
  <c r="T74" i="1"/>
  <c r="AA74" i="1" s="1"/>
  <c r="AC74" i="1" s="1"/>
  <c r="T57" i="1"/>
  <c r="AA57" i="1" s="1"/>
  <c r="AC57" i="1" s="1"/>
  <c r="T28" i="1"/>
  <c r="AA28" i="1" s="1"/>
  <c r="AC28" i="1" s="1"/>
  <c r="AB32" i="1"/>
  <c r="T55" i="1"/>
  <c r="AA55" i="1" s="1"/>
  <c r="AC55" i="1" s="1"/>
  <c r="P8" i="1"/>
  <c r="Q8" i="1" s="1"/>
  <c r="R8" i="1" s="1"/>
  <c r="T40" i="1"/>
  <c r="AA40" i="1" s="1"/>
  <c r="AC40" i="1" s="1"/>
  <c r="AB69" i="1"/>
  <c r="T11" i="1"/>
  <c r="AA11" i="1" s="1"/>
  <c r="AC11" i="1" s="1"/>
  <c r="T25" i="1"/>
  <c r="AA25" i="1" s="1"/>
  <c r="AC25" i="1" s="1"/>
  <c r="AB42" i="1"/>
  <c r="P36" i="1"/>
  <c r="Q36" i="1" s="1"/>
  <c r="R36" i="1" s="1"/>
  <c r="P53" i="1"/>
  <c r="Q53" i="1" s="1"/>
  <c r="R53" i="1" s="1"/>
  <c r="P10" i="1"/>
  <c r="Q10" i="1" s="1"/>
  <c r="R10" i="1" s="1"/>
  <c r="P48" i="1"/>
  <c r="Q48" i="1" s="1"/>
  <c r="R48" i="1" s="1"/>
  <c r="AB47" i="1"/>
  <c r="AB43" i="1"/>
  <c r="T18" i="1"/>
  <c r="AA18" i="1" s="1"/>
  <c r="AC18" i="1" s="1"/>
  <c r="T22" i="1"/>
  <c r="AA22" i="1" s="1"/>
  <c r="AC22" i="1" s="1"/>
  <c r="AB64" i="1"/>
  <c r="AB74" i="1"/>
  <c r="AB28" i="1"/>
  <c r="AB31" i="1"/>
  <c r="AB55" i="1"/>
  <c r="T69" i="1"/>
  <c r="AA69" i="1" s="1"/>
  <c r="AC69" i="1" s="1"/>
  <c r="P4" i="1"/>
  <c r="Q4" i="1" s="1"/>
  <c r="R4" i="1" s="1"/>
  <c r="AB25" i="1"/>
  <c r="P13" i="1"/>
  <c r="Q13" i="1" s="1"/>
  <c r="R13" i="1" s="1"/>
  <c r="P27" i="1"/>
  <c r="Q27" i="1" s="1"/>
  <c r="R27" i="1" s="1"/>
  <c r="AB3" i="1"/>
  <c r="P2" i="1"/>
  <c r="Q2" i="1" s="1"/>
  <c r="R2" i="1" s="1"/>
  <c r="AD40" i="1" l="1"/>
  <c r="AE40" i="1"/>
  <c r="AF40" i="1" s="1"/>
  <c r="AD43" i="1"/>
  <c r="AE43" i="1"/>
  <c r="AD70" i="1"/>
  <c r="AE70" i="1"/>
  <c r="AF70" i="1" s="1"/>
  <c r="AD29" i="1"/>
  <c r="AE29" i="1"/>
  <c r="AD55" i="1"/>
  <c r="AE55" i="1"/>
  <c r="AF55" i="1" s="1"/>
  <c r="AD72" i="1"/>
  <c r="AE72" i="1"/>
  <c r="AD62" i="1"/>
  <c r="AE62" i="1"/>
  <c r="AF62" i="1" s="1"/>
  <c r="AD24" i="1"/>
  <c r="AE24" i="1"/>
  <c r="AD47" i="1"/>
  <c r="AE47" i="1"/>
  <c r="AF47" i="1" s="1"/>
  <c r="AD39" i="1"/>
  <c r="AE39" i="1"/>
  <c r="AD31" i="1"/>
  <c r="AE31" i="1"/>
  <c r="AF31" i="1" s="1"/>
  <c r="AD50" i="1"/>
  <c r="AE50" i="1"/>
  <c r="AD28" i="1"/>
  <c r="AE28" i="1"/>
  <c r="AF28" i="1" s="1"/>
  <c r="AD18" i="1"/>
  <c r="AE18" i="1"/>
  <c r="AD25" i="1"/>
  <c r="AE25" i="1"/>
  <c r="AF25" i="1" s="1"/>
  <c r="AD57" i="1"/>
  <c r="AE57" i="1"/>
  <c r="AD45" i="1"/>
  <c r="AE45" i="1"/>
  <c r="AD9" i="1"/>
  <c r="AE9" i="1"/>
  <c r="AD49" i="1"/>
  <c r="AE49" i="1"/>
  <c r="AF49" i="1" s="1"/>
  <c r="AD22" i="1"/>
  <c r="AE22" i="1"/>
  <c r="AD69" i="1"/>
  <c r="AE69" i="1"/>
  <c r="AF69" i="1" s="1"/>
  <c r="AD11" i="1"/>
  <c r="AE11" i="1"/>
  <c r="AD74" i="1"/>
  <c r="AE74" i="1"/>
  <c r="AF74" i="1" s="1"/>
  <c r="AD12" i="1"/>
  <c r="AE12" i="1"/>
  <c r="AD37" i="1"/>
  <c r="AE37" i="1"/>
  <c r="AF37" i="1" s="1"/>
  <c r="AD23" i="1"/>
  <c r="AE23" i="1"/>
  <c r="AF23" i="1" s="1"/>
  <c r="AD64" i="1"/>
  <c r="AE64" i="1"/>
  <c r="AF64" i="1" s="1"/>
  <c r="AD26" i="1"/>
  <c r="AE26" i="1"/>
  <c r="AD42" i="1"/>
  <c r="AE42" i="1"/>
  <c r="AF42" i="1" s="1"/>
  <c r="AD32" i="1"/>
  <c r="AE32" i="1"/>
  <c r="AD63" i="1"/>
  <c r="AE63" i="1"/>
  <c r="AF63" i="1" s="1"/>
  <c r="AD6" i="1"/>
  <c r="AE6" i="1"/>
  <c r="AF54" i="1"/>
  <c r="AD54" i="1"/>
  <c r="AF12" i="1"/>
  <c r="AF6" i="1"/>
  <c r="AF57" i="1"/>
  <c r="T21" i="1"/>
  <c r="AA21" i="1" s="1"/>
  <c r="AC21" i="1" s="1"/>
  <c r="AF11" i="1"/>
  <c r="T20" i="1"/>
  <c r="AA20" i="1" s="1"/>
  <c r="AC20" i="1" s="1"/>
  <c r="AB21" i="1"/>
  <c r="AF24" i="1"/>
  <c r="AF18" i="1"/>
  <c r="AF72" i="1"/>
  <c r="AB46" i="1"/>
  <c r="AF45" i="1"/>
  <c r="AF9" i="1"/>
  <c r="AF39" i="1"/>
  <c r="AF22" i="1"/>
  <c r="AF32" i="1"/>
  <c r="AF50" i="1"/>
  <c r="AF26" i="1"/>
  <c r="AF43" i="1"/>
  <c r="AF29" i="1"/>
  <c r="T53" i="1"/>
  <c r="AA53" i="1" s="1"/>
  <c r="AC53" i="1" s="1"/>
  <c r="T46" i="1"/>
  <c r="AA46" i="1" s="1"/>
  <c r="AC46" i="1" s="1"/>
  <c r="AB10" i="1"/>
  <c r="AB13" i="1"/>
  <c r="T10" i="1"/>
  <c r="AA10" i="1" s="1"/>
  <c r="AC10" i="1" s="1"/>
  <c r="T13" i="1"/>
  <c r="AA13" i="1" s="1"/>
  <c r="AC13" i="1" s="1"/>
  <c r="AB27" i="1"/>
  <c r="AB48" i="1"/>
  <c r="T27" i="1"/>
  <c r="AA27" i="1" s="1"/>
  <c r="AC27" i="1" s="1"/>
  <c r="T48" i="1"/>
  <c r="AA48" i="1" s="1"/>
  <c r="AC48" i="1" s="1"/>
  <c r="AB38" i="1"/>
  <c r="T38" i="1"/>
  <c r="AA38" i="1" s="1"/>
  <c r="AC38" i="1" s="1"/>
  <c r="AB36" i="1"/>
  <c r="T8" i="1"/>
  <c r="AA8" i="1" s="1"/>
  <c r="AC8" i="1" s="1"/>
  <c r="T36" i="1"/>
  <c r="AA36" i="1" s="1"/>
  <c r="AC36" i="1" s="1"/>
  <c r="AB8" i="1"/>
  <c r="AB20" i="1"/>
  <c r="AB4" i="1"/>
  <c r="AB65" i="1"/>
  <c r="T4" i="1"/>
  <c r="AA4" i="1" s="1"/>
  <c r="AB53" i="1"/>
  <c r="T65" i="1"/>
  <c r="AA65" i="1" s="1"/>
  <c r="AC65" i="1" s="1"/>
  <c r="AB2" i="1"/>
  <c r="T2" i="1"/>
  <c r="AA2" i="1" s="1"/>
  <c r="AD48" i="1" l="1"/>
  <c r="AE48" i="1"/>
  <c r="AD46" i="1"/>
  <c r="AE46" i="1"/>
  <c r="AF46" i="1" s="1"/>
  <c r="AD20" i="1"/>
  <c r="AE20" i="1"/>
  <c r="AF20" i="1" s="1"/>
  <c r="AD27" i="1"/>
  <c r="AE27" i="1"/>
  <c r="AF27" i="1" s="1"/>
  <c r="AD36" i="1"/>
  <c r="AE36" i="1"/>
  <c r="AF36" i="1" s="1"/>
  <c r="AD65" i="1"/>
  <c r="AE65" i="1"/>
  <c r="AF65" i="1" s="1"/>
  <c r="AD8" i="1"/>
  <c r="AE8" i="1"/>
  <c r="AD13" i="1"/>
  <c r="AE13" i="1"/>
  <c r="AF13" i="1" s="1"/>
  <c r="AD10" i="1"/>
  <c r="AE10" i="1"/>
  <c r="AD21" i="1"/>
  <c r="AE21" i="1"/>
  <c r="AD53" i="1"/>
  <c r="AE53" i="1"/>
  <c r="AF53" i="1" s="1"/>
  <c r="AD38" i="1"/>
  <c r="AE38" i="1"/>
  <c r="AF38" i="1" s="1"/>
  <c r="AC4" i="1"/>
  <c r="AF8" i="1"/>
  <c r="AC2" i="1"/>
  <c r="AF10" i="1"/>
  <c r="AF48" i="1"/>
  <c r="AF21" i="1"/>
  <c r="AD2" i="1" l="1"/>
  <c r="AE2" i="1"/>
  <c r="AF2" i="1" s="1"/>
  <c r="AE4" i="1"/>
  <c r="AF4" i="1" s="1"/>
  <c r="AD4" i="1"/>
</calcChain>
</file>

<file path=xl/sharedStrings.xml><?xml version="1.0" encoding="utf-8"?>
<sst xmlns="http://schemas.openxmlformats.org/spreadsheetml/2006/main" count="742" uniqueCount="531">
  <si>
    <t>Proyecto o área</t>
  </si>
  <si>
    <t>Cargo</t>
  </si>
  <si>
    <t>Perfil general (propósito principal u objeto)</t>
  </si>
  <si>
    <t>Conocimientos básicos - habilidades o competencias</t>
  </si>
  <si>
    <t>Requisitos de Estudios</t>
  </si>
  <si>
    <t>Requisistos de Experiencia</t>
  </si>
  <si>
    <t>Equivalencia de estudios</t>
  </si>
  <si>
    <t>Funciones Principales</t>
  </si>
  <si>
    <t>Rango salario</t>
  </si>
  <si>
    <t>Responsable</t>
  </si>
  <si>
    <t xml:space="preserve">Mesa Capital </t>
  </si>
  <si>
    <t>Productor General</t>
  </si>
  <si>
    <t xml:space="preserve">Realizar la Producción General del proyecto “Mesa Capital” en sus diferentes fases. </t>
  </si>
  <si>
    <t xml:space="preserve"> *Dirigir y/o coordinar equipos de producción.                       *Planear y hacer seguimiento a un proyecto audiovisual (habilidad para la elaboración de diseños de producción, presupuestos, cronogramas, herramientas para la producción audiovisual en general y documentos escritos, concretos y
claros).
*Organizar la logística para la realización de proyectos audiovisuales.
* Administrar recursos de acuerdo con las necesidades de un proyecto.
* Liderar un grupo y su proceso de trabajo en un proyecto audiovisual.
* Manejar personal y tener criterio de selección del mismo. *Producción de contenidos audiovisuales en directo</t>
  </si>
  <si>
    <t xml:space="preserve">Titulo profesional en comunicación social y/o periodismo, cine y televisión o profesiones afines. </t>
  </si>
  <si>
    <t>Cinco (5) años de experiencia relacionada con las funciones a cargo</t>
  </si>
  <si>
    <t>N/A</t>
  </si>
  <si>
    <t>1. Coordinar  todas las actividades logísticas y de producción para el correcto desarrollo de los programas que hacen parte del proyecto Mesa Capital o como llegue a denominarse.                                             2. Realizar las pruebas técnicas pertinentes antes de cada grabación de acuerdo con el protocolo establecido para cada programa.
3. Realizar en conjunto con los investigadores las continuidades para la grabación de cada programa.
4. Realizar los cronogramas de actividades para las grabaciones de cada programa y la entrega de los mismos para emisión.
5. Coordinar con el equipo de producción, en conjunto con los investigadores el material requerido como imágenes, fotografías y/o gráficos para cada programa.
6. Producir al aire todos los programas que hacen parte del proyecto de acuerdo con los estándares de calidad establecidos.
7. Hacer la revisión final de cada programa finalizado para verificar el audio, video, ortografía y contenido.
8. Entregar a Canal Capital cada programa finalizado y aprobado para su emisión
9. Apoyar al supervisor y al productor de contenido asignados en todas las actividades operativas que se requieran para la realización de la serie.
10. Asistir a las reuniones editoriales programadas por cada director o presentador de Mesa Capital 
11. Realizar el desglose general de producción de cada uno de los programas de Mesa Capital, según las indicaciones recibidas por la dirección general del proyecto.
12. Recibir los requerimientos de producción solicitados para cada programa. 
13. Llevar el registro y release de todo el  equipo de producción y postproducción así como el de los presentadores, invitados, locaciones, música y archivos utilizados en todas las fases de producción del proyecto.
14. Reportar el uso de material fotográfico, musical, gráfico y de video que requiere derechos de autor y los permisos necesarios para su uso y explotación.
15. Comunicar oportunamente a todos los miembros del equipo sobre faltas, retrasos e incumplimientos, que afecten la preproducción, producción y posproducción de cada uno de los programas.
16. Asegurar el buen desarrollo de las piezas promocionales para todas las pantallas de Canal Capital. 
17. Informar al supervisor las novedades, inconvenientes o sugerencias que se generen en sus actividades diarias y que puedan afectar el normal desarrollo de las actividades de la producción de la serie.
18.	Cumplir con el cronograma para la realización del proyecto.</t>
  </si>
  <si>
    <t xml:space="preserve"> $7.000.000</t>
  </si>
  <si>
    <t>Coordinación de Producción</t>
  </si>
  <si>
    <t>Mesa Capital</t>
  </si>
  <si>
    <t>Coordinador Editorial</t>
  </si>
  <si>
    <t>Realizar la Coordinación editorial de los contenidos que hacen parte del proyecto MESA CAPITAL en sus diferentes fases.</t>
  </si>
  <si>
    <t xml:space="preserve"> *Coordinar equipos periodísticos                                            *Planear y hacer seguimiento al contenido editorial de un  proyecto audiovisual 
* Liderar un grupo y su proceso de trabajo en un proyecto audiovisual.
* Manejar personal y tener criterio de selección del mismo.</t>
  </si>
  <si>
    <t xml:space="preserve">Título profesional en ciencias de la comunicación y/o periodismo. </t>
  </si>
  <si>
    <t>Cinco (5) años de experiencia relacionada con las funciones del cargo.</t>
  </si>
  <si>
    <t xml:space="preserve">1. Coordinar editorialmente los contenidos de los programas que hacen parte de la franja Mesa Capital o como llegase a denominarse, según el enfoque a desarrollar.
2. Apoyar a los directores/presentadores en la selección de temas de cada uno de los programas del proyecto Mesa Capital. 
3. Asistir y apoyar a los directores/presentadores en las reuniones editoriales de cada uno de los programas de Mesa Capital. 
4. Coordinar el contenido temático de la franja Mesa Capital.
5. Asistir a las reuniones de preproducción de cada grabación.
</t>
  </si>
  <si>
    <t>$10.000.000</t>
  </si>
  <si>
    <t>Director - Presentador</t>
  </si>
  <si>
    <t>Realizar la Dirección y presentación de un programa semanal e proyecto MESA CAPITAL o como llegue a denominarse.</t>
  </si>
  <si>
    <t xml:space="preserve">  *Coordinar equipos                                                              *Planear , estructurar y definir temáticas  de un  proyecto audiovisual. 
*Aptitudes para la escucha, capacidad de buena concentración y organización.
*Capacidad para formular preguntas relevantes y de improvisación.
*Reconocimiento y credibilidad</t>
  </si>
  <si>
    <t>Titulo profesional en cualquier disciplina en las áreas de ciencias de la comunicación y/o ciencias políticas y sociales</t>
  </si>
  <si>
    <t>Cinco (5) años de experiencia profesional</t>
  </si>
  <si>
    <t xml:space="preserve">1.Dirigir y  presentar un programa semanal en señal abierta y realizar sus respectivas piezas convergentes para señal digital, de la franja Mesa Capital o como llegase a denominarse, según el enfoque a desarrollar.
2. Realizar escaletas y/o fichas de investigación del programa asignado.
3. Liderar reuniones editoriales del programa semanal designado y sus respectivas piezas convergentes. 
4. Proponer el contenido temático para cada programa.
5. Coordinar  la definición y desarrollo de los temas e invitados para cada programa, así como, la consecución de los mismos para su respectiva grabación.
6. Asistir al set (estudio y/o lugar de grabación remota), con el tiempo de antelación necesario para cumplir con las actividades de preproducción y grabación.
7. Asistir a las reuniones programadas para el proyecto.
</t>
  </si>
  <si>
    <t>Periodista - Investigador</t>
  </si>
  <si>
    <t>Realizar actividades de periodista - investigador para los programas del proyecto “Mesa Capital” o como llegue a denominarse.</t>
  </si>
  <si>
    <t xml:space="preserve">*Analizar información.
*Excelente escritura, redacción, dicción y organización.
*Capacidad para formular preguntas relevantes.
*Capacidad de escribir con varios estilos diferentes.
*Capaz de transmitir información rápidamente y con precisión.
*Capaz de tratar desde otra perspectiva un tema, artículo o noticia.
*Capaz de valorar qué posee interés periodístico.
*Conocimiento o interés por la materia sobre la que se escribe.
*Habilidad para la investigación.
</t>
  </si>
  <si>
    <t>Título profesional, tecnólogo y/o técnico en ciencias de la comunicación, sociales y/o humanidades.</t>
  </si>
  <si>
    <t>Tres (3) años de experiencia relacionada con las funciones del cargo.</t>
  </si>
  <si>
    <t xml:space="preserve">1.Investigar el contenido temático y los personajes invitados para la formulación y ejecución de los programas. 
2. Apoyar a los directores/ presentadores en la propuesta de temas  y búsqueda de los invitados.
3. Apoyar al productor general en la búsqueda y recopilación de material de apoyo audiovisual para la realización de los programas asignados.
4. Elaborar la fichas de investigación acordes a los programas asignados, incluyendo los asuntos relacionados con datos básicos para la producción del programa (disposición de horarios para la grabación, material de apoyo aportado por el invitado, aclaración derecho de autor, entre otros señalados por la producción general).
5. Asistir y participar en las reuniones de producción y editoriales  de los programas.
6. Acompañar y dar orientación conceptual durante la etapa de post producción de los programas, incluidos los VTR  y  gestionar la realización de los ajustes necesarios hasta obtener la aprobación final del producto audiovisual.
7. Investigar y realizar (grabación)de las notas, vtr, entrevistas y en general el contenido requerido para los programas asignados.
8. Atender las directrices editoriales, periodísticas y de producción, propuestas por la dirección, coordinación editorial y/o producción general del proyecto Mesa Capital.
9. Adelantar la consecución y manejo de fuentes necesarias para la ejecución de la producción y las investigaciones de contenido de los programas asignados.
10. Apoyar al director presentador en la realización de los banners genéricos de los programas y realizar los banners específicos durante la grabación y/o postproducción de los programas asignados.
12. Realizar las sugerencias de imágenes y gestionar el apoyo audiovisual con los invitados de los programas asignados.
13. Asistir y acompañar las grabaciones de los programas asignados.
14. Cumplir con el cronograma para la realización del proyecto.
</t>
  </si>
  <si>
    <t>$5.000.000</t>
  </si>
  <si>
    <t>Cronista</t>
  </si>
  <si>
    <t>Realizar actividades de Cronista - investigador para los programas del proyecto “Mesa Capital” o como llegue a denominarse.</t>
  </si>
  <si>
    <t xml:space="preserve">*Analizar información.
*Excelente escritura, redacción, dicción y organización.
*Capacidad para formular preguntas relevantes.
*Capacidad de escribir con varios estilos diferentes.
*Capaz de tratar desde otra perspectiva un tema, artículo o noticia.
*Capaz de valorar qué posee interés periodístico.
*Conocimiento o interés por la materia sobre la que se escribe.
*Habilidad para la investigación.
</t>
  </si>
  <si>
    <t xml:space="preserve">1.Investigar  el contenido temático y los personajes para la realización de las cronicas. 
2. Apoyar al director en la propuesta de temas  y búsqueda de los invitados.
3. Apoyar al productor general en la búsqueda y recopilación de material de apoyo audiovisual para la realización de la cronica asignada.
4. Elaborar la fichas de investigación incluyendo los asuntos relacionados con datos básicos para la producción del programa (disposición de horarios para la grabación, material de apoyo aportado por el invitado, aclaración derecho de autor, entre otros señalados por la producción general).
5. Asistir y participar en las reuniones de producción y editoriales de los programas.
6. Atender las directrices editoriales, periodísticas y de producción, propuestas por la dirección, coordinación editorial y/o producción general del proyecto Mesa Capital.
9. Adelantar la consecución y manejo de fuentes necesarias para la ejecución de la producción y las investigaciones de contenido de los programas asignados.
10. Apoyar al director presentador en la realización de los banners genéricos de los programas y realizar los banners específicos durante la grabación y/o postproducción de los programas asignados.
12. Realizar las sugerencias de imágenes y gestionar el apoyo audiovisual con los invitados de los programas asignados.
13. Cumplir con el cronograma para la realización del proyecto.
</t>
  </si>
  <si>
    <t>Productor Asistente</t>
  </si>
  <si>
    <t>Realizar actividades de Productor Asistente  para los programas del proyecto “Mesa Capital” o como llegue a denominarse.</t>
  </si>
  <si>
    <t>*Hacer seguimiento a un proyecto audiovisual (habilidad para la elaboración de diseños de producción, presupuestos, cronogramas, herramientas para la producción audiovisual en general y documentos escritos, concretos y
claros).
*Organización y logística para la realización de proyectos audiovisuales.
*Producción de contenidos audiovisuales en directo</t>
  </si>
  <si>
    <t xml:space="preserve">Titulo tecnólogo y/o técnico en comunicación social y/o periodismo, cine y televisión o profesiones afines. </t>
  </si>
  <si>
    <t>Dos (2) años de experiencia  relacionada con las funciones del cargo.</t>
  </si>
  <si>
    <t xml:space="preserve">1. Apoyar la Producción del proyecto “Mesa Capital” o como llegue a denominarse.
2.  Asistir al productor general en la realización de las pruebas técnicas pertinentes antes de cada grabación de acuerdo con el protocolo establecido para cada proyecto.
3.  Apoyar al productor general en la realización de  las continuidades para la grabación de cada programa.
4.  Cumplir los cronogramas de actividades para las grabaciones de cada programa y la entrega de los mismos para emisión.
5. Apoyar en la consecución del material requerido como imágenes, fotografías y/o gráficos para cada programa.
6. Apoyar la producción al aire todos los programas que hacen parte del proyecto “Mesa Capital” o como llegase a denominarse de acuerdo con los estándares de calidad establecidos.
7. Apoyar en la revisión final de cada programa finalizado para verificar el audio, video, ortografía y contenido.
8. Apoyar la entrega a Canal Capital de cada programa finalizado y aprobado para su emisión
9. Asistir a las reuniones editoriales programadas por cada director o presentador de Mesa Capital 
10. Diligenciar los formatos requeridos acordes a la producción de los  proyectos
11. Apoyar la consecución de los registros de release de todo el  equipo de producción y postproducción así como el de los presentadores, invitados, locaciones, música y archivos utilizados en todas las fases de producción del proyecto.
12.  Reportar el uso de material fotográfico, musical, gráfico y de video que requiere derechos de autor y los permisos necesarios para su uso y explotación.
13.  Apoyar la realización del desglose general de producción de cada los programas de Mesa Capital, según las indicaciones recibidas por la dirección general del proyecto.
15. Recibir los requerimientos de producción solicitados para cada programa. 
16. Cumplir con el cronograma para la realización del proyecto.
</t>
  </si>
  <si>
    <t>$3.500.000</t>
  </si>
  <si>
    <t>Director de Fotografía - Cámara</t>
  </si>
  <si>
    <t>Realizar actividades de director de fotografía y cámara para los programas del proyecto “Mesa Capital” o como llegue a denominarse.</t>
  </si>
  <si>
    <t>*Conocimiento en fotografía, lentes, iluminación.
*Habilidades de composición fotográfica y habilidades artísticas.
*Conocimientos prácticos sobre funcionamiento una cámara. *Operar cámaras de registro audiovisual de diversas marcas y formatos y los accesorios requeridos para el óptimo registro.</t>
  </si>
  <si>
    <t>Titulo tecnólogo y/o técnico en áreas acordes con el objeto del contrato.</t>
  </si>
  <si>
    <t>Seis (6) años de experiencia en actividades de fotografía y cámara de medios audiovisuales.</t>
  </si>
  <si>
    <t xml:space="preserve">1. Registrar imágenes y sonidos a través de la cámara que respondan con coherencia conceptual y técnica a los objetivos establecidos por el director, productor o periodista del proyecto.
2.  Aportar a la narrativa audiovisual del formato, género, y público objetivo a través del manejo de iluminación, encuadres, composición y utilidades de la cámara, según lo establecido por el proyecto.
3.  Responder a la calidad técnica y estética de las impagenes y sonidos grabados.
4.  Cumplir los cronogramas de actividades para las grabaciones de cada programa y la entrega del material solicitado. 
5. Verificar antes de iniciar la grabación que la cámara y el resto de los equipos de registro se encuentren en óptimas condiciones técnicas.
6.Entregar al personal encargado el material producido informando sobre los detalles del mismo para garantizar la prganización y flujo del material regisrtado.
7. Asistir a las reuniones convocadas por la producción de acuerdo con los cronogramas establecidos y necesidades
de cada proyecto.
8. Velar por el cuidado y buen manejo de los equipos.                                                                                                                                                      9. Atender puntualmente a los llamados a las grabaciones que le comuniquen desde el área de producción.
</t>
  </si>
  <si>
    <t>$4.500.000</t>
  </si>
  <si>
    <t>Sonidista</t>
  </si>
  <si>
    <t>Realizar actividades de grabación de sonido para los programas del proyecto “Mesa Capital” o como llegue a denominarse.</t>
  </si>
  <si>
    <t>*Conocimiento de acústica
*Conocimientos prácticos sobre funcionamiento un equipo de registro sonoro.                                                                                               *Conocimientos básicos de programas de edición de sonido.</t>
  </si>
  <si>
    <t>Seis (6) años de experiencia en actividades de sonidista para contenidos audiovisuales</t>
  </si>
  <si>
    <t>1. Operar los equipos de grabación de sonido, microfonía, accesorio y accesorios relacionados, velando por la perfecta
calidad del producto y cuidado de los equipos.
2. Realizar el montaje, desmontaje y embalaje de los equipos de audio cuando se requiera por parte del proyecto.
3. Apoyar el montaje y alistamiento del estudio o set de grabación en locación interna, externa o donde el proyecto lo requiera.
4. Adelantar y supervisar el diseño de sonido de los contenidos asignados y velar por el adecuado desarrollo de estos
en la fase de producción y postproducción.
5. Realizar el mantenimiento preventivo respectivo de los equipos y accesorios operados para el desarrollo de sus
actividades.
6. Atender e informar cualquier problema al ingeniero de soporte técnico, director del programa, productor o
supervisor del contrato, antes, durante y después de las grabaciones o emisiones.
7. Efectuar la revisión del contenido elaborado y, si es necesario, hacer las correcciones pertinentes.
8. Cumplir con el cronograma estipulado por la producción del proyecto
9. Presentarse en los lugares indicados para cumplir con las grabaciones asignadas.
10. Asistir a las reuniones convocadas por la producción de acuerdo con los cronogramas establecidos y necesidades
de cada proyecto.</t>
  </si>
  <si>
    <t>Editor</t>
  </si>
  <si>
    <t>Realizar actividades de edición para los programas del proyecto “Mesa Capital” o como llegue a denominarse.</t>
  </si>
  <si>
    <t xml:space="preserve">*Conocimientos de los diferentes programas de edición no lineal y su buen funcionamiento </t>
  </si>
  <si>
    <t>Titulo, tecnólogo y/o técnico en áreas acordes con el objeto del contrato.</t>
  </si>
  <si>
    <t>Seis (6) años de experiencia en actividades de edición de contenidos y/o piezas audiovisuales.</t>
  </si>
  <si>
    <t>1.Proponer diseños y estilos de montaje que permitan enriquecer la narrativa del producto audiovisual.
2.Entregar los productos editados o las modificaciones requeridas de acuerdo con las especificaciones concertadas con el realizador y/o productor del proyecto audiovisual.  
3.Informar al equipo de editores sobre las actividades realizadas, los pendientes y las novedades presentadas. 
4.Velar y salvaguardar el hardware, software, amoblamientos y estructuras físicas que habilite el canal para el desarrollo del objeto del contrato.
5.Usar adecuada y oportunamente las herramientas de seguridad informática con las que cuenta Capital para evitar virus, malware y otras amenazas que pudieran poner en riesgo la integridad de la información y estar presentes en dispositivos de almacenamiento externo (USB, discos duros externos, etc.).
6.No descargar de internet material, ni utilizar software sin la respectiva licencia; en caso tal, los costos que se deriven de ello deberán ser asumidos en su totalidad por el contratista.</t>
  </si>
  <si>
    <t>$3.600.000</t>
  </si>
  <si>
    <t>Editor Web</t>
  </si>
  <si>
    <t>Realizar actividades de construcción, distribución, programación y diseño estratégico de los contenidos digitales y/o transmedia  del proyecto “Mesa Capital” o como llegue a denominarse.</t>
  </si>
  <si>
    <t xml:space="preserve">*Conocimientos de los diferentes programas de edición no lineal y su buen funcionamiento.                                                                                                                                                                        * Diseño de gráficos, sonido, multimedia, colores y estilo de páginas web.
*Conocimientos de interactividad  y navegación de sitios web.
</t>
  </si>
  <si>
    <t>Seis (6) años de experiencia en actividades de edición de contenidos digitales.</t>
  </si>
  <si>
    <t xml:space="preserve">1. Administrar las cuentas de las redes sociales y/o cuentas digitales de Capital, apoyando el manejo operativo de las mismas a través de la publicación o programación de contenidos del programa Mesa Capital.
2. Elaborar y realizar la revisión de la redacción de textos, titulares, copies, ortografía y calidad de los contenidos digitales de Mesa Capital, bien sean para página web o plataformas sociales.
3. Construir o adaptar contenido multimedia para Mesa Capital (texto, video, audio o imagen), que pueda ser difundido a través de los sitios web, cuentas digitales, redes sociales o la señal en televisión de Capital.
4. Publicar en las redes sociales y/o cuentas digitales las transmisiones en vivo relacionadas con Mesa Capital.
5. Brindar apoyo estratégico, junto a los equipos de video y producto digital, en la construcción de contenidos audiovisuales y gráficos con narrativa digital para Mesa Capital.
6. Apoyar el desarrollo de las estrategias digitales planteadas para Mesa Capital aplicadas a todas las plataformas digitales de Capital. 
7. Revisar, interpretar y responder por las métricas de seguimiento de los sitios web, cuentas digitales y/o redes sociales de establecidas en la estrategia digital aprobada por la gerencia para Mesa Capital. 
8. Hacer reportería o presentar contenidos de Mesa Capital, que puedan ser difundidos a través de los sitios web, las cuentas digitales o la señal en televisión de Capital.
9. Trabajar de manera mancomunada con la producción y los directores de cada programa de Mesa Capital en la construcción o adaptación de los contenidos periodísticos en plataformas digitales.
10. Abstenerse de compartir, prestar, divulgar, transferir de cualquier forma o medio las contraseñas que le han sido entregadas, la cuenta de usuario es de uso personal e intransferible, por lo que cualquier consecuencia adversa que derive de su mal uso, generado por descuido, negligencia o dolo, deberá ser asumida personalmente por el contratista al cual le fue otorgado el acceso a los servicios de TIC.
</t>
  </si>
  <si>
    <t>Graficador</t>
  </si>
  <si>
    <t>Realizar actividades de graficación para los programas del proyecto “Mesa Capital” o como llegue a denominarse.</t>
  </si>
  <si>
    <t>*Conocimientos de diseño gráfico, informática, fotografía y nuevos medios de comunicación.                          *Conocimientos de dibujo, diseño y edición.</t>
  </si>
  <si>
    <t>Seis (6) años en actividades relacionadas con graficación y/o diseño.</t>
  </si>
  <si>
    <t xml:space="preserve">1.Elaborar y proponer diseños de composición gráfica que permitan enriquecer la narrativa de los productos audiovisuales o piezas gráficas fijas. 
2.Entregar los productos graficados con las modificaciones requeridas y los archivos editables de acuerdo con las especificaciones concertadas con el realizador y/o productor del proyecto audiovisual.
3.Informar al supervisor del contrato sobre las actividades realizadas, los pendientes y las novedades presentadas. 
4.Velar y salvaguardar el hardware, software, amoblamientos y estructuras físicas estructuras físicas que habilite el canal para el desarrollo del objeto del contrato.
5.Usar adecuada y oportunamente las herramientas de seguridad informática con las que cuenta Capital para evitar virus, malware y otras amenazas que pudieran poner en riesgo la integridad de la información y estar presentes en dispositivos de almacenamiento externo (USB, discos duros externos, etc.).
6.descargar de internet material, ni utilizar software sin la respectiva licencia; en caso tal, los costos y responsabilidades que se deriven de ello deberán ser asumidos en su totalidad por el contratista.
</t>
  </si>
  <si>
    <t>$3.900.000</t>
  </si>
  <si>
    <t>Digital</t>
  </si>
  <si>
    <t>Coordinación de Programación</t>
  </si>
  <si>
    <r>
      <rPr>
        <i/>
        <sz val="12"/>
        <color theme="1"/>
        <rFont val="Calibri"/>
        <family val="2"/>
      </rPr>
      <t>Storyteller</t>
    </r>
    <r>
      <rPr>
        <sz val="12"/>
        <color theme="1"/>
        <rFont val="Calibri"/>
        <family val="2"/>
      </rPr>
      <t xml:space="preserve">
Realizador Senior (2 personas)</t>
    </r>
  </si>
  <si>
    <t>Proveer, de manera autónoma e independiente, los servicios requeridos para llevar a cabo la creación y conceptualización de contenidos audiovisuales para las necesidades digitales de Canal Capital y sus canales de distribución</t>
  </si>
  <si>
    <t>Comunicador social o experto en comunicación audiovisual, con una experiencia mínima comprobada de 5 años. Debe tener habilidades en ejecución de proyectos de video y conceptualización de historias. Estudio de posgrado opcional pero no obligatorio.</t>
  </si>
  <si>
    <t>Título profesional en Comunicación Social, Periodismo, Artes visuales o afines.</t>
  </si>
  <si>
    <t>Experiencia laboral mínima de tres (3) años de experiencia en actividades relacionadas con medios audiovisuales.</t>
  </si>
  <si>
    <t>Experiencia laboral mínima de cinco (5) años de experiencia en actividades relacionadas con medios audiovisuales.</t>
  </si>
  <si>
    <t xml:space="preserve">1. Realizar la conceptualización de las historias que se contarán a través de formatos audiovisuales. 
2. Realizar la estructuración de guiones literarios y de montaje, haciendo parte de todo el proceso de preproducción y producción de cada formato. 
3. Generar a través de ejercicios de brainstorming la generación de ideas necesarias para hacer productos disruptivos y que despierten emociones en las audiencias digitales de Canal Capital.
4. Guiar a los camarógrafos y realizadores en la conceptualización de ideas, planos, puesta en escena y producción en video. 
5. Hacer del proceso de postproducción, en el cual, de la mano del coordinador de video, asegurará todos los KPIS establecidos por la dirección y por el canal. 
6. Apoyar y participar en la reedición y recorte de contenidos provenientes de la señal abierta de TV, esto incluye el manejo de la herramienta de streaming. 
7. Garantizar la buena calidad de imagen y sonido de los contenidos producidos. 
</t>
  </si>
  <si>
    <t>Realizador júnior (3 personas)</t>
  </si>
  <si>
    <t xml:space="preserve"> Realizar actividades de producción (grabación) y posproducción de material audiovisual para las necesidades digitales de Canal Capital y sus canales de distribución</t>
  </si>
  <si>
    <t>Experiencia laboral mínima de un (1) año en sistemas de emisión digitales y automatizados y/o como operador (a) de equipos de televisión.</t>
  </si>
  <si>
    <t>Título como tecnólogo en producción de medios audiovisuales, comunicación, periodismo, Artes Audiovisuales o afines</t>
  </si>
  <si>
    <t>Experiencia mínima de doce (12) meses en actividades de producción de proyectos audiovisuales</t>
  </si>
  <si>
    <t>Experiencia mínima de  Cuatro (4) años en actividades de producción de proyectos audiovisuales</t>
  </si>
  <si>
    <r>
      <rPr>
        <i/>
        <sz val="12"/>
        <color theme="1"/>
        <rFont val="Calibri"/>
        <family val="2"/>
      </rPr>
      <t>Community manager</t>
    </r>
    <r>
      <rPr>
        <sz val="12"/>
        <color theme="1"/>
        <rFont val="Calibri"/>
        <family val="2"/>
      </rPr>
      <t xml:space="preserve"> (3 personas)</t>
    </r>
  </si>
  <si>
    <t xml:space="preserve">Realizar la construcción, distribución, programación y diseño estratégico de los contenidos digitales en las redes sociales de Canal Capital, </t>
  </si>
  <si>
    <t xml:space="preserve">Comunicador social y/o periodista que deberá conocer y tener experiencia en estrategias digitales para redes sociales. </t>
  </si>
  <si>
    <t xml:space="preserve">Título Profesional en Comunicación Social y Periodismo.
</t>
  </si>
  <si>
    <t>Experiencia profesional de dos (2) años en actividades relacionadas con manejo de herramientas digitales, redes sociales y sitios web.</t>
  </si>
  <si>
    <t>Experiencia profesional de Cinco (5) años en actividades relacionadas con manejo de herramientas digitales, redes sociales y sitios web.</t>
  </si>
  <si>
    <t>Diseñadora Web (2 personas)</t>
  </si>
  <si>
    <t>Realizar la actividad de diseño gráfico para las plataformas digitales de Canal Capital.</t>
  </si>
  <si>
    <t>Diseño gráfico, diseño de piezas para pantallas digitales, conocimientos en diagramación digital, experiencia de usuario.</t>
  </si>
  <si>
    <t xml:space="preserve">Título profesional en Diseño gráfico o carreras afines.
</t>
  </si>
  <si>
    <t>Experiencia laboral mínima de dos (2) años en actividades de diseño gráfico y/o temas afines a la publicidad</t>
  </si>
  <si>
    <t>Experiencia laboral de cinco (5) años en actividades de diseño gráfico y/o temas afines a la publicidad</t>
  </si>
  <si>
    <t>Productor digital (1 persona)</t>
  </si>
  <si>
    <t>Realizar apoyo a la gestión y el seguimiento de los procesos de producción del área digital de Canal Capital</t>
  </si>
  <si>
    <t>Deberá tener conocimientos en liderazgo de proyectos, herramientas de gestión del trabajo y metodologías ágiles y experiencia en digital, particularmente en medios de comunicacíón.</t>
  </si>
  <si>
    <t xml:space="preserve">Profesional en comunicación social y/o periodismo o Carreras afines.
</t>
  </si>
  <si>
    <t>Acreditar experiencia mínima de cinco (5) años como productora y/o realizadora.</t>
  </si>
  <si>
    <t>Analista en distribución y monetización de contenidos (1 persona)</t>
  </si>
  <si>
    <t>Realizar el análisis de la distribución y monetización de contenidos digitales de Canal Capital.</t>
  </si>
  <si>
    <t xml:space="preserve">El analista de distribución y monetización de contenidos digitales deberá cumplir con las siguientes obligaciones:
 1. Capacitarse en administración y gestión de plataformas digitales en video para su crecimiento y monetización (YouTube, Facebook, Instagram).
 2. Deberá generar todas las políticas de content ID o reclamación de derechos para todos los productos de Capital en las plataformas digitales.
 3. Deberá organizar los canales de distribución digital en video para así, mediante procesos tácticos, garantizar la consecución de audiencias y optimizaciones de las mismas. 
4. Deberá presentar semanal y mensualmente informes de las plataformas digitales de video de Capital para hacer seguimiento de indicadores.
 5. Deberá ser el puente gestor entre digital y el área de programación para la emisión de transmisiones en vivo que se emitirán en plataformas digitales de Capital.
 6. Deberá atender las solicitudes que sean dispuestas por su jefatura inmediata en gestión de plataformas y monetización de contenidos.
 7. Deberá investigar y ejecutar las estrategias para la distribución y monetización de contenidos multimedia en las plataformas digitales, la búsqueda, el crecimiento y fidelización de audiencias, entendiendo las formas de consumo y los desafíos del mundo digital. </t>
  </si>
  <si>
    <t xml:space="preserve">Título profesional en Comunicación Social y Periodismo.
</t>
  </si>
  <si>
    <t>Experiencia profesional mínima de dos (2) años en actividades de producción, digitales o transmedia.</t>
  </si>
  <si>
    <t>Experiencia profesional mínima de Cinco (5) años en actividades de producción, digitales o transmedia.</t>
  </si>
  <si>
    <t>Periodista júnior (2 personas)</t>
  </si>
  <si>
    <t>Realizar la actividad de apoyo a la gestión de contenidos digitales en la página web de Canal Capital y sus redes sociales.</t>
  </si>
  <si>
    <t>Redacción impecable, buen ortografía, manejo de CMS, manejo y administración de redes sociales (Facebook, Twitter, Instagram, TikTok), conocimientos en estrategias de contenido web y SEO, social media.</t>
  </si>
  <si>
    <t>Título profesional en comunicación social, periodismo o afines.</t>
  </si>
  <si>
    <t>Experiencia mínima de doce (12) meses en medios de audiovisuales en actividades de periodismo, manejo de páginas web y redes sociales.</t>
  </si>
  <si>
    <t>Experiencia mínima de Cinco (5) Años en medios de audiovisuales en actividades de periodismo, manejo de páginas web y redes sociales.</t>
  </si>
  <si>
    <t>Periodista sénior (3 personas)</t>
  </si>
  <si>
    <t>Realizar la gestión y distribución de los contenidos digitales en la página web de Canal Capital y sus redes sociales.</t>
  </si>
  <si>
    <t xml:space="preserve">Título profesional en Comunicación Social, Periodismo o afines.
</t>
  </si>
  <si>
    <t>Experiencia laboral de veinticuatro (24) meses en actividades de periodismo, páginas web y redes sociales, redacción de contenidos o comunicaciones.</t>
  </si>
  <si>
    <t>Experiencia laboral de Cinco (5) años en actividades de periodismo, páginas web y redes sociales, redacción de contenidos o comunicaciones.</t>
  </si>
  <si>
    <t>Subeditor de contenidos (1 persona)</t>
  </si>
  <si>
    <t>Realizar la gestión, distribución y apoyo en las labores de edición de los contenidos digitales en la página web de Canal Capital
y sus redes sociales, incluyendo los programas referentes al proyecto de la resolución Plan de Inversión 2021 del
FUTIC.</t>
  </si>
  <si>
    <t>Redacción impecable, buen ortografía, manejo de CMS, manejo y administración de redes sociales (Facebook, Twitter, Instagram, TikTok), conocimientos en estrategias de contenido web y SEO, social media. Habilidades en edición de contenidos escritos para plataformas digitales</t>
  </si>
  <si>
    <t>Título profesional en comunicación social y periodismo.</t>
  </si>
  <si>
    <t>Experiencia profesional mínima de veinticuatro (24) meses en actividades de periodismo, páginas web y redes sociales, redacción de contenidos o comunicaciones.</t>
  </si>
  <si>
    <t>Experiencia profesional mínima de cinco (5) años en actividades de periodismo, páginas web y redes sociales, redacción de contenidos o comunicaciones.</t>
  </si>
  <si>
    <t>Operador de tráfico (4 personas)</t>
  </si>
  <si>
    <t>Proveer, de manera autónoma e independiente, los servicios de apoyo al área de tráfico de Canal Capital, en los procesos de control de calidad y alistamiento para el periodo de inicio de emisión del canal Eureka.</t>
  </si>
  <si>
    <t>Experiencia en revisión de archivos de video, ingesta de material audiovisual, control de calidad técnica de archivos audiovisuales y en alistamiento audiovisual de archivos de programas que serán emitidos.
Habilidades en atención de detalles, que permitan diligenciar bases de datos de seguimiento, en reacción oportuna para solucionar problemas incluso de urgente resolución, en multitarea, en relaciones personales, por eventual exposición a situaciones tensas que deben ser resueltas con prontitud.</t>
  </si>
  <si>
    <t xml:space="preserve">1. Profesional  en Comunicación Social, Diseño Gráfico, Artes audiovisuales o afines.   
2. Título tegnologico en comunicacion social , artes audiovisuales o afines </t>
  </si>
  <si>
    <t>Experiencia de doce (12) meses en actividades relacionadas con medios de comunicación.</t>
  </si>
  <si>
    <t xml:space="preserve">1. Experiencia de cinco (5) años en medios de comunicación.   
2. Experiencia de tres (3) años en medios de comunicación. </t>
  </si>
  <si>
    <t>$2.318.548</t>
  </si>
  <si>
    <t xml:space="preserve">Coordinacion de Programacion </t>
  </si>
  <si>
    <r>
      <rPr>
        <i/>
        <sz val="12"/>
        <color rgb="FF000000"/>
        <rFont val="Calibri, sans-serif"/>
      </rPr>
      <t>Closed caption</t>
    </r>
    <r>
      <rPr>
        <sz val="12"/>
        <color rgb="FF000000"/>
        <rFont val="Calibri, sans-serif"/>
      </rPr>
      <t xml:space="preserve"> líder (1 persona)</t>
    </r>
  </si>
  <si>
    <t>Proveer, de manera autónoma e independiente, los servicios requeridos para ejecutar la implementación del sistema de acceso closed caption o subtitulación en la transmisión y producción de
contenidos audiovisuales en cualquier plataforma tecnológica, lo que incluye televisión abierta, cerrada e internet, de acuerdo con las
necesidades del Canal Capital</t>
  </si>
  <si>
    <r>
      <rPr>
        <sz val="12"/>
        <color rgb="FF000000"/>
        <rFont val="Calibri, sans-serif"/>
      </rPr>
      <t xml:space="preserve">Conocimientos en el proceso de elaboración de </t>
    </r>
    <r>
      <rPr>
        <i/>
        <sz val="12"/>
        <color rgb="FF000000"/>
        <rFont val="Calibri, sans-serif"/>
      </rPr>
      <t>closed caption</t>
    </r>
    <r>
      <rPr>
        <sz val="12"/>
        <color rgb="FF000000"/>
        <rFont val="Calibri, sans-serif"/>
      </rPr>
      <t xml:space="preserve">, tanto en directo como en pregrabado, en el trabajo con </t>
    </r>
    <r>
      <rPr>
        <i/>
        <sz val="12"/>
        <color rgb="FF000000"/>
        <rFont val="Calibri, sans-serif"/>
      </rPr>
      <t>software</t>
    </r>
    <r>
      <rPr>
        <sz val="12"/>
        <color rgb="FF000000"/>
        <rFont val="Calibri, sans-serif"/>
      </rPr>
      <t xml:space="preserve"> con el que cuenta el canal para realizar esta labor (Dragon Natural Speaking y Caption Maker).
Se requiere tener capacidad organizativa, para guiar a las demás personas del equipo, excelentes ortografía, redacción y puntuación, saber diligenciar bases de datos, saber organizar el tiempo, ser puntual, poner atención a los detalles, tener la capacidad de trabajar bajo presión, establecer muy buenas relaciones interpersonales por eventual exposición a situaciones tensas que deben ser resueltas con prontitud.</t>
    </r>
  </si>
  <si>
    <t>Título profesional en Comunicación Social, Periodismo, Producción de televisión o carreras
afines.</t>
  </si>
  <si>
    <t>Acreditar experiencia mínima un (1) año como operadora de closed caption.</t>
  </si>
  <si>
    <t>Acreditar experiencia mínima seis (6) años como operadora de closed caption.</t>
  </si>
  <si>
    <t>$2.782.260</t>
  </si>
  <si>
    <r>
      <rPr>
        <i/>
        <sz val="12"/>
        <color rgb="FF000000"/>
        <rFont val="Calibri, sans-serif"/>
      </rPr>
      <t>Closed caption</t>
    </r>
    <r>
      <rPr>
        <sz val="12"/>
        <color rgb="FF000000"/>
        <rFont val="Calibri, sans-serif"/>
      </rPr>
      <t xml:space="preserve"> (4 personas)</t>
    </r>
  </si>
  <si>
    <t>Apoyo al área de programación en la implementación del sistema de acceso closed caption o subtitulación para la programación de Canal Capital</t>
  </si>
  <si>
    <t>Conocimientos en el proceso de elaboración de closed caption, tanto en directo como en pregrabado, en el trabajo con software con el que cuenta el canal para realizar esta labor (Dragon Natural Speaking y Caption Maker).
Se requiere tener excelentes ortografía, redacción y puntuación, saber diligenciar bases de datos, saber organizar el tiempo, ser puntual, poner atención a los detalles, tener la capacidad de trabajar bajo presión, establecer muy buenas relaciones interpersonales por eventual exposición a situaciones tensas que deben ser resueltas con prontitud.</t>
  </si>
  <si>
    <t>1. Título profesional en Comunicación Social, Periodismo, Producción de televisión o carreras
afines.
2. Título como técnico o tecnólogo en Comunicación Social, Periodismo, Producción de televisión o carreras
afines.</t>
  </si>
  <si>
    <t>Experiencia mínima de tres (3) años como operadora de closed caption.</t>
  </si>
  <si>
    <r>
      <rPr>
        <sz val="12"/>
        <color rgb="FF000000"/>
        <rFont val="Calibri, sans-serif"/>
      </rPr>
      <t xml:space="preserve">1. Acreditar experiencia mínima cinco (5) años como operador de </t>
    </r>
    <r>
      <rPr>
        <i/>
        <sz val="12"/>
        <color rgb="FF000000"/>
        <rFont val="Calibri, sans-serif"/>
      </rPr>
      <t>closed caption</t>
    </r>
    <r>
      <rPr>
        <sz val="12"/>
        <color rgb="FF000000"/>
        <rFont val="Calibri, sans-serif"/>
      </rPr>
      <t>.
2. Acreditar experiencia mínima cinco (3) años como operador de closed caption.</t>
    </r>
  </si>
  <si>
    <t>Lengua de señas colombiana (2 personas)</t>
  </si>
  <si>
    <t>Prestar los servicios, de manera autónoma e independiente, para apoyar la implementación de Lengua de Señas Colombiana para las personas con discapacidad auditiva en los contenidos noticiosos de Canal Capital, de acuerdo con lo estipulado en el artículo 9 de la Resolución 350 de 2016 de la ANTV.</t>
  </si>
  <si>
    <t>Conocimiento absoluto de la Lengua de Señas Colombiana (incluso como primera lengua), capacidad para hacer la interpretación de la Lengua de Señas Colombiana en simultáneo al hablante, incluso ante personas que hablan a gran velocidad.
Los intérpretes deben tener un alto grado de compromiso, dado que su labor se realiza en directo, proyectar disposición adecuada ante los espectadores, buena presentación personal; deben tener la capacidad de que ante eventualidades -excepcionales, no permanentes- su turno de interpretación pueda exceder su turno establecido, al pesar de media hora hasta una hora.</t>
  </si>
  <si>
    <t>Técnico o tecnólogo en cualquier programa de educación.</t>
  </si>
  <si>
    <t>Experiencia laboral mínima dos (2) años en actividades relacionadas con la interpretación de
lenguaje de señas.</t>
  </si>
  <si>
    <t>Bachiller con experiencia de al menos cinco (5) años en interpretación de Lengua de Señas Colombiana.</t>
  </si>
  <si>
    <t>$1.311.272</t>
  </si>
  <si>
    <t>Asistente administrativo (1 persona)</t>
  </si>
  <si>
    <t>Proveer, de manera
autónoma e independiente,
los servicios para apoyar las
actividades administrativas a cargo de la Coordinación de
Programación de Canal
Capital.</t>
  </si>
  <si>
    <t>Conocimientos en procesos administrativos de un canal de televisión: proyección de contratos y cierres contractuales, revisión de informes mensuales y de documentos para el pago, licenciamiento de contenidos y apoyo a procesos de planeación.
Debe tener capacidades en multitarea, para realizar labores de diverso tipo simultáneamente, gran atención a los procesos y a los detalles, adaptación a nuevas prioridades, buenas redacción, ortografía y puntuación y buenas relaciones interpersonales.</t>
  </si>
  <si>
    <t>Estudios técnicos en Recursos Humanos con duración mínima de un año, Administración o afines.</t>
  </si>
  <si>
    <t>Acreditar seis (6) meses de experiencia laboral.</t>
  </si>
  <si>
    <t>Bachiller con al menos tres años de experiencia en labores administrativas.</t>
  </si>
  <si>
    <t>1. Apoyar a la Coordinación de Programación en el desarrollo de los procesos administrativos para la adecuada operación del área.
2. Realizar la revisión de la certificación de pago, el informe de actividades y la certificación de cierre contractual de los contratistas supervisados por la Coordinación de Programación.
3. Apoyar la proyección de cartas, informes, oficios, memorandos y certificaciones que genere la Coordinación de Programación.
4. Apoyar la proyección de respuestas de las PQRS que sean enviadas desde el área de Atención al Ciudadano a la Coordinación de Programación.
5. Apoyar la etapa precontractual de los procesos de contratación que surjan de la Coordinación de Programación.
6. Apoyar la consolidación de la información para los informes trimestrales de las resoluciones MinTIC con las que se financia la producción de contenidos, tanto del plan de inversión como de los proyectos especiales.
7. Apoyar la gestión de licenciamiento de productos audiovisuales.
8. Apoyar el seguimiento a los planes de mejoramiento, Plan Anticorrupción y de Atención al Ciudadano – PAAC y Mapa de Riesgos de Corrupción.
9. Apoyar el seguimiento a los avances para el cumplimiento de las cuotas de programación, tales como lenguaje de señas, espacios infantiles, juveniles, inclusión y participación ciudadana.
10. Asistir a las reuniones que sean necesarias para la prestación del servicio.
11. Las demás que, por la naturaleza y esencia del contrato, sean necesarias para su buen desarrollo.</t>
  </si>
  <si>
    <t>$2.500.000</t>
  </si>
  <si>
    <t>Área Técnica</t>
  </si>
  <si>
    <t>ASISTENTE DE ILUMINACIÓN</t>
  </si>
  <si>
    <t>Proveer, de manera autónoma e independiente, servicios de apoyo asistencial en las actividades y procesos de iluminación para los diferentes eventos, programas y/o producciones de Canal Capital.</t>
  </si>
  <si>
    <t>Conocimiento en montaje de luces tanto en alturas como en piso, reconocer los diferentes tipos de luces (luces de descarga, luces de tungsteno, luces frías y luces led); conocimiento en el manejo de filtros para luces (CTO, CTB, Difusores, correctores de color y gelatinas de color), excelente manejo de Grip; conocimientos básicos en operación de consolas.</t>
  </si>
  <si>
    <t>Acreditar estudios técnicos o en curso (mínimo 2 semestres) en medios audiovisuales o producción de televisión o afines.
 Certificación vigente para trabajo en alturas</t>
  </si>
  <si>
    <t>1.  Dos (2) años de experiencia en actividades relacionadas con el cargo.</t>
  </si>
  <si>
    <t>1.  Tres (3) años de experiencia en actividades relacionadas con el cargo.</t>
  </si>
  <si>
    <t>1. Realizar la ejecución de montajes de iluminación, operación de consolas de luces, corrección de colorimetría y texturas, entre otros, según las necesidades de cada producción o evento.
 2. Brindar a la entidad asistencia técnica en las producciones y eventos realizados. 
 3. Apoyar los mantenimientos preventivos según los cronogramas establecidos, hacer la limpieza y revisión de los diferentes equipos de iluminación.
 4. Trasladar los equipos de iluminaciones requeridos en cada evento. 
 5. Desarrollar el tendido de extensiones para cada evento en exteriores 
 6. Ejecutar el balanceo según generador eléctrico. 
 7. Usar los elementos de protección personal de acuerdo con las normas de seguridad asociadas a cada actividad.
 8. Presentar el certificado de trabajo en alturas vigente para el desarrollo de sus actividades.
 9. Realizar las demás actividades que resulten necesarias y esenciales para el cumplimiento del objeto contractual.</t>
  </si>
  <si>
    <t>$1.913.365</t>
  </si>
  <si>
    <t>Coordinación de Área Técnica</t>
  </si>
  <si>
    <t>ASISTENTE DE SONIDO</t>
  </si>
  <si>
    <t>Proveer, de manera autónoma e independiente, servicios para la asistencia de sonido en los montajes a realizar para los diferentes eventos, programas y/o producciones de la programación del Canal Capital.</t>
  </si>
  <si>
    <t>Conocimientos básicos en los procesos de ubicación del micrófono a los personajes (alambrar); En el uso del micrófono de pistola o “Boom” y en el proceso de cableado de líneas XLR, conocimientos básicos en tipos de señales de audio (análogo, digital), conocimiento en el manejo de sistemas de apuntadores de audio y microfonearía en general.</t>
  </si>
  <si>
    <t>Acreditar estudios técnicos o en curso (mínimo 2 semestres) en medios audiovisuales o producción de televisión o afines.</t>
  </si>
  <si>
    <t>1. Asesorar a la entidad y asistir a las visitas técnicas programadas en el área de producción como actividad de planeación previa a una transmisión.
 2. Realizar el alambrado y colocar apuntadores a todo el personal que lo requiera, tanto presentadores como invitados.
 3. Realizar el cableado a los sistemas de retorno (amplificación de sonido) de las diferentes fuentes de audio manejadas en los programas, según rider y las necesidades de producción.
 4. Brindar apoyo en la operación de sonido efectuado en montaje, cableado y monitoreo, en los eventos realizados tanto en estudios como exteriores.
  5. Apoyar los mantenimientos preventivos según los cronogramas establecidos, hacer la limpieza y revisión de los diferentes equipos de sonido.
 6. Informar sobre los problemas o daños que se presenten en los equipos.
 7. Brindar óptima calidad del audio de las diferentes producciones y transmisiones.
 10. Usar los elementos de protección personal de acuerdo con las normas de seguridad asociadas a cada actividad.
 11. Presentar el certificado de trabajo en alturas vigente para el desarrollo de sus actividades.
 10. Realizar las demás actividades que resulten necesarias y esenciales para el cumplimiento del objeto contractual.</t>
  </si>
  <si>
    <t>$2.403.407</t>
  </si>
  <si>
    <t>ASISTENTE GENERAL</t>
  </si>
  <si>
    <t>Proveer, de manera autónoma e independiente, los servicios de apoyo operativo para la ejecución de actividades de montaje, instalaciones y conexiones requeridas en la generación de contenidos audiovisuales de eventos y programas definidos por Canal Capital.</t>
  </si>
  <si>
    <t>Conocimientos básicos en los diversos tipos de señales de televisión (señales de video en resoluciones de 480,720 y 1080); conocimiento en el proceso de puesta a punto de diversos modelos de cámaras; reconocer el respectivo cable tipo Triax, y cable de video BNC; entre otras actividades, como armar tarimas para elevar de altura las cámaras, armar carpas para proteger cámaras y equipos; y también colaborar en los demás aspectos del montaje que solicite producción o ingeniería.</t>
  </si>
  <si>
    <t>*Bachiller académico</t>
  </si>
  <si>
    <t>1.  Dos (2) años de experiencia en actividades relacionadas con la producción de televisión</t>
  </si>
  <si>
    <t>1. Apoyar los montajes de producción según las necesidades de cada programa.
 2. Prestar servicio de conexiones eléctricas, de audio y video.
 3. Brindar apoyo a los integrantes del equipo de producción en la operación de equipos. 
 4. Apoyar el levantamiento y verificación de inventarios. 
 5. Apoyar la instalación de los elementos de ambientación de las producciones.
 6. Apoyar en el traslado de equipos requerido entre escenarios y/o locaciones.
 7. Reportar fallas y/o novedades sobre los equipos y elementos. 
 8. Apoyar la ejecución de mantenimientos preventivos y correctivos según programación y necesidad. 
 9. Usar los elementos de protección personal de acuerdo con las normas de seguridad asociadas a cada actividad.
 10. Presentar el certificado de trabajo en alturas vigente para el desarrollo de sus actividades.
 11. Realizar las demás actividades que resulten necesarias y esenciales para el cumplimiento del objeto contractual</t>
  </si>
  <si>
    <t>$2.163.066</t>
  </si>
  <si>
    <t>CAMARÓGRAFO</t>
  </si>
  <si>
    <t>Proveer, de manera autónoma e independiente, servicios para la operación técnica de las cámaras en el master de producción y de las Unidades Móviles para los diferentes eventos y programas previamente acordados</t>
  </si>
  <si>
    <t>Conceptos básicos en la operación de cámaras para televisión, distinguir los diferentes tipos de planos solicitados por el director de cámara; los diversos tipos de lentes y los diferentes modelos y marcas de cámaras usadas para producción audiovisual.</t>
  </si>
  <si>
    <t>Acreditar estudios técnicos en medios audiovisuales o producción de televisión o afines.</t>
  </si>
  <si>
    <t>1. Experiencia mínima de tres (3) años como Operador de cámaras y de equipos de televisión.</t>
  </si>
  <si>
    <t>1. Experiencia mínima de seis (6) años como Operador de cámaras y de equipos de televisión.</t>
  </si>
  <si>
    <t>$3.004.259</t>
  </si>
  <si>
    <t>CAMARÓGRAFO Y OPERADOR DE GRUA</t>
  </si>
  <si>
    <t>Proveer, de manera autónoma e independiente, servicios para la operación de cámaras, grúa y cabeza caliente en el master de producción y en las Unidades Móviles para los diferentes eventos y programas previamente acordados.</t>
  </si>
  <si>
    <t>Conceptos básicos en la operación de cámaras para televisión, distinguir los diferentes tipos de planos solicitados por el director de cámara; los diversos tipos de lentes y los diferentes modelos y marcas de cámaras usadas para producción, y adicionalmente tener los fundamentos básicos en el proceso de estructurar y de operar una grúa para televisión, adicionalmente conocer los diversos tipos de planos y movimientos que puede ofrecer dicho aparato.</t>
  </si>
  <si>
    <t>1. Acreditar experiencia mínima de seis (3) años como camarógrafo, de los cuales 1 deben ser como operador de grúa y cabeza caliente.</t>
  </si>
  <si>
    <t>1. Experiencia mínima de seis (6) años como Operador de cámaras de los cuales 2 deben ser como operador de grúa y cabeza caliente.</t>
  </si>
  <si>
    <t>1. Realizar la operación de las cámaras, la grúa y cabeza caliente de las Unidades Móviles y las del Máster de Producción, para los diferentes eventos y programas definidos por la entidad. 
 2. Instalar y probar los equipos necesarios para la grabación filmación de las imágenes de acuerdo con el plan de grabación.
 3. Garantizar la calidad del material grabado en lo relacionado a los encuadres e iluminación.
 4. Garantizar la correcta grabación de audio del material registrado. 
 5. Reportar fallas sobre los equipos a cargo. 
 6. Apoyar los mantenimientos preventivos según los cronogramas establecidos, hacer la limpieza y revisión de los diferentes equipos asignados.
 7. Usar los elementos de protección personal de acuerdo con las normas de seguridad asociadas a cada actividad.
 8. Presentar el certificado de trabajo en alturas vigente para el desarrollo de sus actividades.
 9. Realizar las demás actividades que resulten necesarias y esenciales para el cumplimiento del objeto contractual.</t>
  </si>
  <si>
    <t>$3.151.425</t>
  </si>
  <si>
    <t>CONDUCTOR UNIDAD MÓVIL</t>
  </si>
  <si>
    <t>Proveer, de manera autónoma e independiente, servicios para conducir las unidades móviles propiedad de la entidad, para el cubrimiento de los diferentes eventos, programas y/o producciones de Canal Capital..</t>
  </si>
  <si>
    <t>Amplio conocimiento en operación de vehículos de dos ejes con remolque ( planta eléctrica), licencia de conducción Nº3 buen concepto de la responsabilidad, y compromiso con el apoyo al montaje técnico requerido.</t>
  </si>
  <si>
    <t>1. Experiencia mínima de cuatro (4) años como conductor de vehículos de carga.
 2. Tener licencia de conducción categoría C3</t>
  </si>
  <si>
    <t>N.A</t>
  </si>
  <si>
    <t>1. Conducir la Unidad Móvil HD o la Unidad Móvil, conforme la necesidad de Canal Capital para el cumplimiento de sus fines .
 2. Responder por el buen uso de las unidades móviles y el mantenimiento de las mismas para mantenerla en óptimas condiciones.
 3. Velar porque todos los equipos dentro de las Unidades Móviles y en el set de grabación, estén en buenas condiciones.
 4. Instalar la señal TDT en todas las grabaciones.
 5. Mantener limpias las Unidades Móviles y los elementos del set de grabación que en ellas se movilizan. 
 6. Preparar con anticipación las Unidades Móviles para las grabaciones, y así cumplir oportunamente con la programación y las necesidades del servicio. 
 7. Apoyar a los asistentes, entregándoles sus herramientas y equipos para el desarrollo de sus actividades (cámaras, cables de corriente BNC, triax, etc.)
 8. Apoyar en el montaje y desmontaje de cámaras y cables de las Unidades Móviles.
 9. Informar por escrito y con anticipación al supervisor sobre las fechas de vencimientos de seguros, revisiones mecánicas y novedades de los vehículos.
 10. Llevar las unidades móviles a sus respectivas revisiones mecánicas con la empresa de Mantenimiento Preventivo y Correctivo con la cual el Canal tenga contrato.
 11. Realizar solo los arreglos o mantenimientos que sean aprobados por el supervisor.
 12. Responder por los elementos asignados a su cargo para el cumplimiento de sus actividades.
 13. Mantener vigente la licencia de conducción durante la ejecución del contrato.
 14. Cumplir con las normas vigentes de tránsito. En caso de incurrir en alguna multa o comparendo, el contratista deberá asumir el valor de las mismas y presentar el respectivo paz y salvo al canal.
 15. Realizar las demás actividades que resulten necesarias y esenciales para el cumplimiento del objeto contractual.</t>
  </si>
  <si>
    <t>$2.060.000</t>
  </si>
  <si>
    <t>DIRECTOR DE CÁMARAS</t>
  </si>
  <si>
    <t>Proveer, de manera autónoma e independiente, servicios para liderar el proceso de operación de las cámaras, tanto en las Unidades Móviles como en el Máster de Producción de los estudios de grabación, para las producciones, coproducciones de la programación de Canal Capital.</t>
  </si>
  <si>
    <t>Conocimientos en la operación Switch de video (FORA Y SONY), conocimiento en la elaboración de cajas para interacción de personajes en un mismo cuadro, aplicar las funciones de DSK para realizar aportes al producto, como ubicar gráficos y señales comprimidas para enriquecer la imagen, dominio de los términos usados para la producción de televisión, hacer uso de los diversos tipos de planos (primer plano, plano medio, plano abierto, etc.), aplicando los diversos tipos de óptica tanto fija como sistemas de zoom con servo ( lentes tele objetivo), etc. Excelente manejo de grupo y comunicación asertiva con los camarógrafos y demás elementos.</t>
  </si>
  <si>
    <t>1. Experiencia mínima de cinco (5) años en operación de equipos de televisión de los cuales mínimo 3 años deben ser como director de cámaras.</t>
  </si>
  <si>
    <t>1. Experiencia mínima de ocho (8) años en operación de equipos de televisión de los cuales mínimo 5 años deben ser como director de cámaras</t>
  </si>
  <si>
    <t>1. Producir y ponchar (ubicar correctamente las cámaras al punto que se quiere indicar) las cámaras al aire en programas en directo, pregrabados, transmisiones especiales, producciones y coproducciones y para los diferentes programas de la parrilla de programación de Canal Capital.
 2. Ponchar cuando sea necesario los créditos y banners del programa, producción o transmisión especial. 
 3. Planificar y dirigir todas las actividades artísticas y técnicas que se realicen en los estudios de grabación o en exteriores de los diversos ensayos, programas y transmisiones que se realicen. 
 4. Definir con el productor y/o director, el concepto y metodología de los programas y transmisiones.
 5. Determinar la posición y movimiento de las cámaras de acuerdo con el programa o evento a producir.
 6. Incluir el material Consignado en las continuidades y/o libretos de los programas, y las pautas ordenadas por el área de ventas y mercadeo. 
 7. Coordinar y ponchar señales remotas de acuerdo a las disposiciones de la producción del programa o noticiero. 
 8. Velar por la calidad de las producciones en las que participe, garantizando la factura de los programas y transmisiones, de acuerdo con las directrices de calidad de Canal Capital. 
 9. Informar las novedades, inconvenientes o sugerencias que se generen en desarrollo de sus obligaciones contractuales y que puedan afectar negativa o positivamente el normal desarrollo de las actividades de producción. 
 10. Disponer de los elementos de protección personal necesarios para el desarrollo de sus actividades de acuerdo con las normas de seguridad asociadas a las mismas.
 11. Realizar las demás actividades que resulten necesarias y esenciales para el cumplimiento del objeto contractual.</t>
  </si>
  <si>
    <t>$ 4.839.688</t>
  </si>
  <si>
    <t>coordinación de Área Técnica</t>
  </si>
  <si>
    <t>DIRECTOR DE FOTOGRAFÍA</t>
  </si>
  <si>
    <t>Proveer, de manera autónoma e independiente, servicios de apoyo para la creación artística de imágenes y puesta en escena de los diferentes eventos, programas y/o producciones de la programación del Canal Capital.</t>
  </si>
  <si>
    <t>Conocimiento en  investigaciones y crear los diseños conceptuales de iluminación para los diversos sets de grabación tanto en directo como en exteriores, amplio conocimiento en los procesos de creación de espacios dependiendo del contenido de la historia o el evento; dominio de la teoría del color aplicada a la televisión. Excelente manejo de grupo de trabajo.</t>
  </si>
  <si>
    <t>Acreditar estudios técnicos en fotografía, medios audiovisuales, o producción de televisión o afines.</t>
  </si>
  <si>
    <t>2. Experiencia laboral mínima de cinco (5) años en actividades relacionadas con dirección de arte y fotografía en la producción de contenidos audiovisuales.</t>
  </si>
  <si>
    <t>2. Experiencia laboral mínima de ocho (8) años en actividades relacionadas con dirección de arte y fotografía en la producción de contenidos audiovisuales.</t>
  </si>
  <si>
    <t>1. Establecer con el grupo de ingeniería, la Coordinación del Área Técnica y de Producción, la emisión-InOut, postproducción, las unidades móviles y el flujo de actividades a desarrollar.
 2. Realizar los diseños de iluminación para las distintas producciones del Canal, incluyendo planimetría cuando a ello hubiere lugar, tanto en estudios de grabación como en unidades móviles.
 3. Realizar la creación artística de imágenes para la puesta en escena de producciones televisivas y de video.
 4. Asesorar a los equipos de producción de los diferentes programas en todo lo relacionado con diseño de imagen, estética, fotografía, iluminación y estilo de sus proyectos.
 5. Asistir a las visitas técnicas donde se requiera concepto fotográfico.
 6. Garantizar el cumplimiento y ejecución de los montajes de iluminación, ópticas, encuadre y composición de video, texturas, montaje de luces en estudio, manejo de consola de luces, va-lance de cámaras, corrección de colorimetría, texturas, entre otros, según programa producido por el Canal.
 7. Realizar los mantenimientos preventivos y correctivos de los diferentes equipos de iluminación y Grip.
 8. Coordinar el cronograma de actividades del equipo de iluminación para el cubrimiento de las necesidades de las diferentes producciones.
 9. Realizar la distribución y asignación de los equipos de iluminación de acuerdo con las necesidades del Canal.
 10. Reportar a la Coordinación Técnica y de Producción las eventualidades que infieran negativa-mente en el curso normal de la producción de los contenidos del Canal.
 11. Disponer de los elementos de protección personal necesarios para el desarrollo de sus actividades de acuerdo con las normas de seguridad asociadas a las mismas.
 12. Presentar certificado de trabajo en alturas para el desarrollo de sus actividades de acuerdo con las normas de seguridad asociadas a las mismas.
 13. Realizar las demás actividades que resulten necesarias y esenciales para el cumplimiento del objeto contractual.</t>
  </si>
  <si>
    <t>$ 5.064.790</t>
  </si>
  <si>
    <t>GENERADOR DE CARACTERES</t>
  </si>
  <si>
    <t>Proveer, de manera autónoma e independiente, servicios de apoyo para la generación de caracteres para la producción de material gráfico escrito idóneo, para los diferentes eventos, programas y/o producciones de Canal Capital.</t>
  </si>
  <si>
    <t>Conocimientos en la operación de sistemas de generación de caracteres HARRIS y CHYRON, conocimientos en los formatos PSD, TGA, TIF, GIF, PNG, BMP, EMF, JPG, PCX, JP2; usados en los sistemas de generación de caracteres, buena ortografía, velocidad de operación al momento de realizar su labor en directo, conceptos básicos de composición de imagen, creatividad y pro actividad a la hora de aportar al producto.</t>
  </si>
  <si>
    <t>1. Experiencia mínima laboral de tres (3) años en actividades como generador de caracteres.</t>
  </si>
  <si>
    <t>1. Experiencia mínima laboral de seis (6) años en actividades y/o afines relacionadas con diseño gráfico de los cuales mínimo 3 deben ser como generador de caracteres .</t>
  </si>
  <si>
    <t>1. Digitar con oportunidad la información de créditos y banners de los proyectos que requieran sus servicios.
 2. Corregir errores de ortografía, gramaticales, de redacción, sintaxis, etc., en los textos y créditos que digite, con el fin de garantizar correcta escritura del material gráfico que se digita en generador de caracteres.
 3. Apoyar a la producción del Canal con oportunidad en la redacción de los textos para generador, así como las bases gráficas de los distintos programas.
 4. Ponchar al aire de manera coherente el material gráfico de los proyectos que requieran de sus servicios.
 5. Cuidar la imagen del canal a nivel gráfico.
 6. Cargar en el equipo generador de caracteres los paquetes gráficos correspondientes a cada producción, con la mayor anticipación posible, de manera tal que se puedan prever y corregir posibles errores sobre los mismos.
 7. Revisar, que los dispositivos de hardware externos como son: (USB, flash, disk, discos duros, etc.) estén en óptimo funcionamiento y libres de virus.
 8. Revisar la correcta conexión del equipo a nivel de red, eliminando la posibilidad de conexión a redes de internet.
 9. Utilizar el equipo únicamente con el software original provisto por el canal.
 10. Las anteriores actividades, podrán cumplirse en la trasmisión y producción de contenidos audiovisuales en cualquier plataforma tecnológica, lo que incluye televisión abierta, cerrada e Internet, de acuerdo a las necesidades del canal.
 11. Realizar las demás actividades asignadas por el ordenador del gasto, acordes con el objeto del contrato.</t>
  </si>
  <si>
    <t>LUMINOTÉCNICO</t>
  </si>
  <si>
    <t>Proveer, de manera autónoma e independiente, servicios de operación de equipos de iluminación para los diferentes eventos, programas y/o producciones de Canal Capital.</t>
  </si>
  <si>
    <t>Conocimientos básicos en el manejo de iluminación para set de televisión, tanto en estudio como en exteriores; Operación de consolas de luces. 
 Conocimientos básicos en el proceso de colorización en edición y en la iluminación para eventos en directo, conocimiento en el manejo del exposímetro y conocimientos básicos en lectura de osciloscopio; excelente manejo de grupo .</t>
  </si>
  <si>
    <t>1. Experiencia mínima de tres (3) años en actividades relacionadas con iluminación y fotografía para la producción de contenidos audiovisuales.</t>
  </si>
  <si>
    <t>1. Experiencia mínima de cinco (5) años en actividades relacionadas con iluminación y fotografía para la producción de contenidos audiovisuales, de los cuales al menos 3 deben ser como luminotécnico o director de fotografía.</t>
  </si>
  <si>
    <t>1. Realizar la ejecución de montajes de iluminación, operación de consolas de luces, corrección de colorimetría y texturas, entre otros, según las necesidades de cada producción o evento.
 2. Brindar a la entidad el aporte técnico para las producciones y eventos.
 3. Apoyar los mantenimientos preventivos según los cronogramas establecidos, hacer la limpieza y revisión de los diferentes equipos de iluminación.
 4. Realizar el montaje de luces y diseño de rider para los eventos tanto en interiores como exteriores.
 5. Desarrollar el tendido de extensiones para cada evento en exteriores 
 6. Ejecutar el balanceo según generador eléctrico. 
 7. Trasladar los equipos de iluminaciones requeridos en cada evento. 
 8. Usar los elementos de protección personal de acuerdo con las normas de seguridad asociadas a cada actividad.
 9. Presentar el certificado de trabajo en alturas vigente para el desarrollo de sus actividades.
 10. Realizar las demás actividades que resulten necesarias y esenciales para el cumplimiento del objeto contractual.</t>
  </si>
  <si>
    <t>$2.431.098</t>
  </si>
  <si>
    <t>OPERADOR DE EQUIPOS DE TRANSMISIÓN PORTATIL</t>
  </si>
  <si>
    <t>Proveer, de manera autónoma e independiente, servicios de apoyo en la operación técnica de los equipos de producción para envío y recepción de material audiovisual, asistencia en actividades logísticas para eventos y de mantenimiento de equipos, de Canal Capital.</t>
  </si>
  <si>
    <t>Gestión de operación de equipos de Transmisión de datos y enlaces de microonda
 Resolución de fallos en el transporte de señales RF.
 Asistencia en diferentes actividades en eventos en exteriores
 Asistir para los eventos de la unidad móvil, y para las diferentes producciones del
 Canal.
 Apoyo a los ingenieros de Móvil, In Out y Emisión del Canal
 Apoyo en el cableado de la infraestructura de unidad móvil y el canal
 Asistencia en mantenimiento de equipos de la unidad móvil y del canal.
 Conocimientos técnicos: Microonda, Sistemas de Transmisión Portátil (Live U, MW y Aviwest), Sistemas embebidos, Transmisión y recepción de señales, Procesamiento de señales, Estándares de Televisión</t>
  </si>
  <si>
    <t>1. Experiencia laboral de 2 años como operador de equipos de transmisión</t>
  </si>
  <si>
    <t>1. Configurar los equipos de contribuciones de señal de acuerdo con las condiciones técnicas requeridas para su funcionamiento.
 2. Asistir y brindar soporte técnico en las diferentes visitas técnicas programadas por el Canal. 
 3. Orientar y apoyar al personal de producción e ingeniería en la viabilidad técnica de producciones.
 4. Ejecutar las pruebas técnicas necesarias para el funcionamiento de los equipos.
 5. Prestar servicios de orientación sobre el mantenimiento y operación técnica de los equipos de transmisión portátil.
 6. Realizar el traslado e instalación de los equipos técnicos que maneje.
 7. Verificar los niveles de batería y combustible de los equipos de contribuciones y aquellos asociados a su montaje y operación.
 8. Apoyar los mantenimientos preventivos según los cronogramas establecidos.
 9. Usar los elementos de protección personal de acuerdo con las normas de seguridad asociadas a cada actividad.
 10. Presentar el certificado de trabajo en altura para el desarrollo de sus actividades.
 11. Apoyar las demás actividades que resulten esenciales para el cumplimiento del objeto del contrato.</t>
  </si>
  <si>
    <t>$2.363.568</t>
  </si>
  <si>
    <t>OPERADOR DE SHADING Y PLAY OUT</t>
  </si>
  <si>
    <t>Proveer, de manera autónoma e independiente, servicios para la operación de Shading y Play Out para los diferentes eventos, programas y/o producciones de Canal Capital.</t>
  </si>
  <si>
    <t>Conocimiento en los procesos de operación de Vtr (también incluidos los sistemas de Vtr virtuales o servidores de video), Debe reconocer los sistemas de replay (ABEKAS y 3PLAY); Destreza para realizar la operación de dichos equipos respecto a la necesidad del producto a realizar (noticias, deportes y eventos en vivo).
 Conocimientos básicos de color, adición y sustracción, Conocimiento en la interpretación del osciloscopio y forma de onda, niveles de blancos y negros según la norma de color ITU-709; conocimiento del menú de operación del RCP (panel de control remoto) de cámara, conocer el menú y saber ajustar parámetros respecto a las necesidades de la imagen, la iluminación y el contenido del producto a realizar.</t>
  </si>
  <si>
    <t>1. Experiencia mínima de tres (3) años en actividades relacionadas con producción de televisión, mínimo 2 como operador de video, VTR, play out y/o replay.</t>
  </si>
  <si>
    <t>1. Experiencia mínima de seis (6) años en actividades relacionadas con producción de televisión, mínimo 3 como operador de video, VTR, play out y/o replay.</t>
  </si>
  <si>
    <t>1. Verificar los parámetros técnicos de video de los clips de video que se preparen para emitir.
 2. Rodar con precisión los clips de video de las diferentes producciones tanto de pregrabados como en vivo.
 3. Grabar la totalidad de los programas (vivos o pregrabados) en el disco duro del equipo reproductor y el medio magnético que para ello proporcione el equipo de realización.
 4. Operar los equipos de replay de acuerdo al conocimiento técnico y experticia necesarios y según las necesidades del equipo de producción.
 5. Operar servidor de almacenamiento, máquinas de reproducción digitales, computadores, replay y demás dispositivos de reproducción que se proporcionen para el rodaje de clips.
 6. Realizar control de calidad a nivel de contenido y a nivel técnico en cuanto a parámetros de video de la totalidad del material recibido y/o generado.
 7. Operar los OCP - controladores de video de cámaras o software de corrección de parámetros de las mismas, en torno a la modificación de las características de video asociadas a videoclips y a las señales de video en banda base, tales como colorimetría, niveles de luminancia, pedestal, niveles de exposición, texturizarían, etc., de manera tal que se garantice uniformidad del material generado en la producción y cumplimiento de los estándares de calidad definidos por el canal.
 8. Concertar con el personal de fotografía, arte y producción sobre la estética y composición de color a trabajar en cada una de las producciones.
 9. Guiar a camarógrafos y luminotécnicos sobre las correcciones a nivel de luminancia y balance de color, de manera tal que se garantice mínima corrección digital en shadding.
 10. Realizar el proceso de control de calidad post grabación, en torno a poder determinar la corrección de errores en postproducción en caso de ser necesario.
 11. Realizar limpieza y revisión de los equipos asignados para el desarrollo de sus actividades. Lo anterior implica actividades de apoyo a los mantenimientos preventivos cuando a ello hubiere lugar.
 12. Reportar oportunamente sobre los daños que se presenten en los equipos en el marco del desarrollo de su objeto contractual.
 13. Realizar las demás actividades que resulten necesarias y esenciales para el cumplimiento del objeto contractual.</t>
  </si>
  <si>
    <t>OPERADOR DE SONIDO</t>
  </si>
  <si>
    <t>Proveer, de manera autónoma e independiente, servicios para la operación de sonido para las producciones y grabaciones de los diferentes eventos, programas y/o producciones de Canal Capital.</t>
  </si>
  <si>
    <t>Conocimientos en el proceso de operación y configuración de diversas consolas de audio; Manejo de señales análogas y los diversos tipos de señales de audio digital; realizar análisis de mezclas; estructuras de ganancias y ecualización para sonido en vivo, excelente manejo de grupo.</t>
  </si>
  <si>
    <t>Acreditar estudios técnicos como sonidista o en producción de audio.</t>
  </si>
  <si>
    <t>1. Experiencia laboral mínima de cuatro (4) años en actividades relacionadas con la operación de sonido producción de audio, de los cuales al menos 2 deben ser específicamente en la producción de sonido en vivo.</t>
  </si>
  <si>
    <t>1. Experiencia laboral mínima de siete (7) años en actividades en actividades relacionadas con la operación de sonido producción de audio, de los cuales al menos 3 deben ser específicamente en la producción de sonido en vivo.</t>
  </si>
  <si>
    <t>1. Configurar y operar la consola de audio y el equipamiento de audio asociado.
 2. Coordinar las mezclas de audio de acuerdo con el tipo de transmisión y las condiciones técnicas de la misma.
 3. Diseñar los rider o configuraciones de audio de acuerdo con el tipo de evento.
 4. Cablear el Patch Móvil con las diferentes señales de audio.
 5. Configurar y realizar el montaje para la producción y grabación de los eventos y programas.
 6. Dirigir y supervisar el montaje de sonido para aquellos eventos en que es necesario la conexión de fuentes externas o housemix.
 7. Garantizar el correcto funcionamiento de los micrófonos que son utilizados para las diferentes transmisiones y programas que hacen parte de la parrilla del Canal.
 8. Apoyar en todo lo relacionado con el cableado de las transmisiones y de los programas, además del alambrado a los personajes, presentadores o invitados que así lo requieran.
 9. Garantizar la óptima calidad del audio de las diferentes producciones y/o transmisiones de Canal Capital.
 10. Prestar acompañamiento en los proyectos de Canal Capital referentes a cambio de tecnología y expansión de equipamiento técnico para sonido.
 11. Apoyar la configuración de los elementos adquiridos bajo los nuevos proyectos.
 12. Realizar limpieza y revisión de los diferentes equipos de sonido e intercomunicaciones, evitando deterioro de los mismos. Lo anterior implica actividades de apoyo a los mantenimientos preventivos cuando a ello hubiere lugar.
 13. Asistir a las visitas técnicas que se programen desde el área de producción como actividad de planeación previa a una transmisión.
 14. Reportar oportunamente sobre los daños que se presenten en los equipos en el marco del desarrollo de su objeto contractual.
 15. Disponer de los elementos de protección personal necesarios para el desarrollo de sus actividades de acuerdo con las normas de seguridad asociadas a las mismas.
 16. Realizar las demás actividades que resulten necesarias y esenciales para el cumplimiento del objeto contractual.</t>
  </si>
  <si>
    <t>$ 3.965.621</t>
  </si>
  <si>
    <t>JEFE TÉCNICO UNIDAD MÓVIL</t>
  </si>
  <si>
    <t>Proveer, de manera autónoma e independiente, servicios profesionales de soporte técnico para la operación de las unidades de producción de contenidos.</t>
  </si>
  <si>
    <t>Amplios y profundos conocimientos en los sistemas broadcast de todas las áreas de producción en una móvil o estudio de televisión, capacidad de solución de problemas en tiempo real y capacidad de trabajar bajo presión, pro actividad a la hora de aportar a los diferentes procesos y actividades del canal, excelente manejo de personal, propiciar comunicación asertiva con las demás áreas del canal y los clientes.</t>
  </si>
  <si>
    <t>Acreditar estudios como profesional en ingeniería electrónica, telecomunicaciones o afines.</t>
  </si>
  <si>
    <t>1. Experiencia mínima de cuatro (4) años en actividades relacionadas con ingeniería de televisión, de los cuales dos (2) años de ellos deberán ser como Jefe Técnico, o ingeniero de unidad móvil.</t>
  </si>
  <si>
    <t>1. Experiencia mínima de nueve (9) años en actividades relacionadas con ingeniería de televisión, de los cuales cuatro (4) años deberán ser como Jefe Técnico, o ingeniero de unidad móvil.</t>
  </si>
  <si>
    <t>1. Apoyar de manera presencial y/o remota las actividades de generación y difusión de contenidos, tanto en interiores como exteriores.
 2. Asesorar a la entidad en las visitas técnicas de viabilidad técnica según planes de producción. 
 3. Diseñar y estructurar técnicamente las unidades de producción a través de riders y planimetría ingenieril.
 4. Brindar acompañamiento a los procesos de control de calidad sobre la media y su emisión a través de diferentes plataformas. 
 5. Proponer los equipos de recurso humano requerido según los planes y necesidades de producción. 
 6. Asesorar a los usuarios en el uso, apropiación sus diferentes plataformas digitales.
 7. Realizar actividades de diagnóstico y soporte técnico sobre la infraestructura tecnológica y diferentes sistemas del Canal.
 8. Realizar trabajos de tipo conceptual sobre la plataforma tecnológica del canal.
 9. Ejecutar mantenimientos preventivos y correctivos según programación y necesidad.
 10. Informar sobre los problemas o novedades que incidan en normal desarrollo de los procesos de producción o la programación del Canal.
 11. Gestionar y actualizar de manera constante documentos, planos, contraseñas, rutas y configuraciones de redes y equipos entre otros.
 12. Generar iniciativas de mejora continua sobre los procesos y plataforma tecnológica del Canal.
 13. Brindar apoyo a los procesos pre contractuales del Área en materia tecnológica.
 14. Prestar apoyo a las supervisiones y actividades realizadas por los proveedores y contratistas de la Coordinación Técnica. 
 15. Usar los elementos de protección personal de acuerdo con las normas de seguridad asociadas a cada actividad.
 16. Realizar las demás actividades que resulten necesarias y esenciales para el cumplimiento del objeto contractual.</t>
  </si>
  <si>
    <t>Master de Producción</t>
  </si>
  <si>
    <t>Director de Camaras</t>
  </si>
  <si>
    <t>Realizar la actividad de dirección de las cámaras, tanto en las unidades móviles, máster de producción y estudios de grabación, para los diferentes eventos, programas, coproducciones y producciones.</t>
  </si>
  <si>
    <t>Conocimiento en medios audiovosuales o afines.</t>
  </si>
  <si>
    <t xml:space="preserve">1.Titulo Bachiller Academico
2.Titulo profesional en medios audiovosuales o profesiones afines. </t>
  </si>
  <si>
    <t>Dos (2) años en actividades de dirección de cámaras en medios de comunicación.</t>
  </si>
  <si>
    <t>Siete (7) años en actividades de dirección de cámaras en medios de comunicación.</t>
  </si>
  <si>
    <t xml:space="preserve">1. Producir y ponchar las cámaras al aire en programas en directo o pregrabados en los estudios del Canal, máster de producción y estudios de grabación, para los diferentes eventos, programas, coproducciones y producciones del Canal.
2. Ponchar cuando sea necesario los créditos y banners del programa, producción o transmisión especial.
3. Planificar, dirigir y coordinar todas las actividades artísticas y técnicas que se realicen en los estudios de grabación o en exteriores de los diversos ensayos, programas y transmisiones que se realicen.
4. Definir con el productor y/o directos, el concepto y metodología de los programas o transmisiones.
5. Determinar la posición y movimiento de las cámaras de acuerdo con el programa o evento a producir.
6. Controlar el material relacionado en las continuidades y/o libretos de los programas, y las pautas ordenadas por el área de ventas y mercadeo.
7. Coordinar y ponchar señales remotas de acuerdo con las disposiciones de la producción del programa o noticiero.
8. Velar por la calidad de las producciones en las que realice actividades como Director de Cámaras, garantizando la factura de los programas y transmisiones, de acuerdo con las directrices de calidad de Capital.
9. Velar y salvaguardar el hardware, software, y estructuras físicas que componen el lugar donde desarrolla sus actividades.
</t>
  </si>
  <si>
    <t>Operador de Sonido</t>
  </si>
  <si>
    <t xml:space="preserve">Realizar la actividad de  la operación de sonido, en el máster de producción, estudios de grabación y unidades móviles, para las producciones, coproducciones, eventos, y/o diferentes programas. </t>
  </si>
  <si>
    <t>Conocimiento en Ingeniería de Sonido, medios audiovisuales o afines.</t>
  </si>
  <si>
    <t>1.Titulo Bachiller Academico
2.Título profesional en Ingeniería de Sonido, medios audiovisuales o carreras afines.</t>
  </si>
  <si>
    <t>Un (1) año en actividades relacionadas como operador de audio y/o asistente de audio en medios de televisión.</t>
  </si>
  <si>
    <t>Seis (6) años en actividades relacionadas como operador de audio y/o asistente de audio o actividades afines  en medios de televisión.</t>
  </si>
  <si>
    <t xml:space="preserve">1.Configurar y operar la consola y el equipamiento de audio en el máster de producción en los estudios de grabación y unidades móviles garantizando la operación del sonido al aire y de los pregrabados, para el proyecto periodístico del Canal Capital, así como para las producciones, coproducciones, programas y/o producciones del Canal Capital.
2. Coordinar las mezclas de audio de acuerdo con el tipo de transmisión y las condiciones técnicas de la misma.
3. Diseñar los rider o configuraciones de audio de acuerdo con el tipo de evento solicitado.
4. Configurar y realizar el montaje para la producción y grabación de los eventos y programas.
5. Usar adecuada y oportunamente los micrófonos que son utilizados para las diferentes transmisiones y programas que hacen parte del Canal.
6. Apoyar en todo lo relacionado con el cableado de las transmisiones y de los programas, además del alambrado a los personajes, presentadores o invitados que así lo requieran.
7. Garantizar la óptima calidad del audio de las diferentes producciones, coproducciones, programas y/o producciones del Canal Capital.
8. Prestar acompañamiento en los proyectos de Canal Capital referentes a cambio de tecnología y expansión de equipamiento técnico para sonido.
9. Apoyar la configuración de los elementos adquiridos bajo los nuevos proyectos.
10. Realizar limpieza y revisión de los diferentes equipos de sonido e intercomunicaciones, evitando deterioro de estos. Lo anterior implica actividades de apoyo a los mantenimientos preventivos cuando a ello hubiere lugar.
11. Asistir a las visitas técnicas que se programen desde el área de producción como actividad de planeación previa a una transmisión.
12. Reportar oportunamente sobre los daños que se presenten en los equipos en el marco del desarrollo de su objeto contractual.
</t>
  </si>
  <si>
    <t>Asistente de Sonido</t>
  </si>
  <si>
    <t>Realizar la actividad de apoyo para la asistencia de sonido en los montajes de los estudios de grabación y unidades móviles tanto para los proyectos periodísticos, de opinión, actualidad y análisis, así como para las producciones, coproducciones, eventos, y/o programas</t>
  </si>
  <si>
    <t>Conocimiento en sonido directo para Producción de medios Audiovisuales o afines.</t>
  </si>
  <si>
    <t xml:space="preserve">1.Titulo Bachiller Academico
2.Titulo Tecnologico en sonido directo para Producción de medios Audiovisuales o afines. </t>
  </si>
  <si>
    <t>Un (1) año como asistente de sonido o actividades afines en medios de
telecomunicaciones.</t>
  </si>
  <si>
    <t>Tres (3) años como asistente de sonido o actividades afines en medios de
telecomunicaciones.</t>
  </si>
  <si>
    <t xml:space="preserve">1.Asistir a las visitas técnicas que se programen desde el área de producción como actividad de planeación previa a una transmisión.
2. Alambrar microfonería y apuntadores al personal que efectúa la presentación e invitados de los diferentes programas que se producen en estudio y exteriores.
3. Cablear sistemas de retorno (amplificación de sonido) de las diferentes fuentes de audio manejadas en los programas, según rider y las necesidades de producción.
4. Apoyar la operación del sonido efectuado en montaje, cableado y monitoreo, en los eventos especiales y programas producidos en estudios y exteriores.
5. Realizar limpieza y revisión de los diferentes equipos de sonido, evitando deterioro de estos. Lo anterior implica actividades de apoyo a los mantenimientos preventivos cuando a ello hubiere lugar.
6. Reportar oportunamente sobre los daños que se presenten en los equipos en el marco del desarrollo de su objeto contractual.
7. Disponer de los elementos de protección personal necesarios para el desarrollo de sus actividades de acuerdo con las normas de seguridad asociadas a las mismas.
</t>
  </si>
  <si>
    <t>Operador de VTR</t>
  </si>
  <si>
    <t>Realizar la actividad de la operación de VTR durante la emisión de los programas al aire y los pregrabados en el máster de producción de los estudios de grabación, y unidades móviles, para las producciones, coproducciones, eventos, y/o programas.</t>
  </si>
  <si>
    <t>Conocimiento en Locución y periodismo electronico o afines.</t>
  </si>
  <si>
    <t>1.Titulo Bachiller Academico
2.Titulo Tecnico profesional en Locución y periodismo electronico o afines.</t>
  </si>
  <si>
    <t>Tres (3) años en actividades como operador de VTR y/o como operador de equipos de televisión.</t>
  </si>
  <si>
    <t>Seis (6) años en actividades como operador de VTR y/o como operador de equipos de televisión.</t>
  </si>
  <si>
    <t xml:space="preserve">1.Operar la máquina VTR para rodar con precisión el material audiovisual durante la emisión de los programas al aire y pregrabados en el máster de producción de los estudios de grabación, unidades móviles, proyecto periodístico del Canal Capital, así como las producciones, coproducciones, eventos y/o programas.
2. Realizar la operación del servidor de almacenamiento, máquinas de reproducción digitales, computadores, replay y demás dispositivos de reproducción que se proporcionen para el rodaje de clips del máster de producción, estudios de grabación y
unidades móviles.
3. Realizar control de calidad a nivel de contenido y a nivel técnico en cuanto a parámetros de video de la totalidad del material recibido y/o generado.
4. Grabar la totalidad de los programas (vivos o pregrabados) en el disco duro del equipo reproductor y el medio magnético que para ello proporcione el equipo de realización.
5. Reportar oportunamente sobre los daños que se presenten en los equipos en el marco del desarrollo de su objeto contractual.
6. Informar las novedades, inconvenientes o sugerencias que se generen en sus actividades y que puedan afectar negativa o positivamente el normal desarrollo de las actividades de producción.
</t>
  </si>
  <si>
    <t>Operador de Telepronter</t>
  </si>
  <si>
    <t>Realizar la actividad de la operación del telepronter del máster de producción, estudios de grabación y unidades móviles para las producciones, coproducciones, eventos, y/o programas.</t>
  </si>
  <si>
    <t>Conocimiento en comunicación social y/operiodismo o afines.</t>
  </si>
  <si>
    <t>1.Titulo Bachiller Academico
2.Titulo Tecnologico en comunicación social - periodismo o afines.</t>
  </si>
  <si>
    <t>Dos (2) años en actividades como operador del telepronter.</t>
  </si>
  <si>
    <t xml:space="preserve">1.Digitar la información de los libretos entregados por los directores y/o productores de los programas antes de la emisión o la grabación, en el máster de producción, estudios de grabación y unidades móviles.
2. Operar el telepronter del máster de producción, estudios de grabación y unidades móviles tanto para los proyectos periodísticos, de opinión, actualidad y análisis, así como para los diferentes eventos, programas y/o producciones de la programación del Canal Capital.
3. Revisar la correcta escritura de cada uno de los textos que se rodarán a los presentadores y/o periodistas.
4. Rodar correctamente y en simultáneo, a los presentadores el libreto entregado por los programas, a través del equipo telepronter.
5. Responder por los elementos asignados a su cargo para el cumplimiento de sus actividades.
6. Utilizar el equipo con el software original provisto por el canal.
7. Informar al supervisor las novedades, inconvenientes o sugerencias que se generen en sus actividades diarias y que puedan afectar negativa o positivamente el normal desarrollo de las actividades de producción.
</t>
  </si>
  <si>
    <t>Operador de Grua</t>
  </si>
  <si>
    <t>Realizar la actividad de la operación de cámaras, grúa y cabeza caliente en el Máster de Producción, estudios de grabación y las unidades móviles, para las producciones, coproducciones, eventos, y/o programas.</t>
  </si>
  <si>
    <t>Conocimiento en medios audiovisuales, producción de cine y televisión  o afines.</t>
  </si>
  <si>
    <t>1.Titulo Bachiller Academico
2.Tecnico profesional en medios audiovisuales, producción de cine y televisión  o afines.</t>
  </si>
  <si>
    <t>Tres (3) años en la asistencia y operación de Cámaras o de equipos de televisión en medios audiovisuales.</t>
  </si>
  <si>
    <t>Seis (6) años en la asistencia y operación de Cámaras o de equipos de televisión en medios audiovisuales.</t>
  </si>
  <si>
    <t>1.Operar la grúa y cabeza caliente en el Máster en las unidades móviles y los estudios de grabación tanto para las transmisiones culturales y deportivas, así como para las diferentes producciones o programas que hacen
parte de la parrilla de programación de Capital.
2. Proponer al director de cámaras, planos creativos y versátiles tanto con la cámara como con los movimientos de la grúa.
3. Hacer seguimiento de las grabaciones y directos con el director de cámaras, el productor de los programas o quien realice el apoyo logístico.
4. Realizar propuestas a la narrativa audiovisual del formato, género y público objetivo a través del manejo de encuadres, composición y utilidades de la cámara, según lo establecido por la dirección.
5. Realizar el registro audiovisual con los estándares de calidad de video requeridos para la emisión de los programas.
6. Apoyar el mantenimiento de la grúa (arme y desarme).
7. Verificar el estado técnico y físico de los equipos antes de cada grabación.
8. Realizar un inventario de los elementos asignados a su cargo para el cumplimiento de sus actividades.
9. Cumplir con las solicitudes y/o requerimientos de la Dirección Operativa, Coordinación de Producción o Profesional Universitario de Producción, acordes con el objeto del contrato.
10. Informar las novedades, inconvenientes o sugerencias que se generen en sus actividades diarias y que puedan afectar negativa o positivamente el normal desarrollo de las actividades de producción.</t>
  </si>
  <si>
    <t>Camarografos de Estudio (2)</t>
  </si>
  <si>
    <t>Realizar la actividad técnica de operación de cámaras del Máster de Producción de los estudios de grabación y unidades móviles, para las producciones, coproducciones, eventos, y/o programas.</t>
  </si>
  <si>
    <t>Conocimiento en operación de cámaras en estudios de grabación y unidades móviles.</t>
  </si>
  <si>
    <t>1.Titulo Bachiller Academico</t>
  </si>
  <si>
    <t>Seis (6) años en actividades relacionadas como camarógrafo o como
operador de equipos de televisión.</t>
  </si>
  <si>
    <t>1.Operar las cámaras de las Unidades Móviles, máster de producción y los estudios de grabación para la realización de contenidos para el proyecto periodístico del Canal Capital o como llegare a denominarse, así como para las producciones, coproducciones y los diferentes eventos, programas y/o producciones de Canal Capital.
2. Coordinar los movimientos de cámaras, encuadre, foco y angulación, de conformidad con los parámetros establecidos por la producción.
3. Aportar a la narrativa audiovisual del formato a través del manejo de encuadres, composición y utilidades de la cámara.
4. Realizar el registro audiovisual con los estándares de calidad de video requeridos para la emisión de las producciones o transmisiones especiales.
5. Responder por los elementos asignados a su cargo para el cumplimiento de sus actividades.
6. Informar novedades, inconvenientes o sugerencias que se generen en desarrollo de sus
obligaciones contractuales y que puedan afectar negativa o positivamente el normal desarrollo de las actividades de producción.
7. Realizar las demás actividades que resulten necesarias y esenciales para el cumplimiento del objeto contractual.</t>
  </si>
  <si>
    <t>Asistente de Estudio</t>
  </si>
  <si>
    <t>Realizar la actividad de apoyo en estudio, para el montaje y organización en el máster de producción, estudios de grabación y unidades móviles para las producciones, coproducciones, eventos, y/o programas de Canal Capital.</t>
  </si>
  <si>
    <t xml:space="preserve">Conocimiento en montaje y organización en el máster de producción, estudios de grabación y unidades móviles. </t>
  </si>
  <si>
    <t>cinco (5) años, de los cuales tres (3) deberán ser en actividades relacionadas
como asistente en medios de televisión y/o producciones audiovisuales.</t>
  </si>
  <si>
    <t>Cuatro (4) años en actividades relacionadas
como asistente en medios de televisión y/o producciones audiovisuales.</t>
  </si>
  <si>
    <t>1.Realizar el montaje y desmontaje de escenografías de acuerdo con los programas asignados por la Coordinación de producción, en los estudios y exteriores.
2. Cuidar y responder por la custodia y el buen uso de todos los elementos utilizados en los estudios del canal y de la Unidad Móvil, si es el caso.
3. Organizar cableados y conexiones de cámaras y micrófonos en los estudios del canal, máster de producción y unidades móviles requeridos por los operadores e ingenieros encargados.
4. Apoyar a los camarógrafos en el montaje de los equipos de estudio y de la grúa.
5. Informar sobre cualquier anomalía que se presente con los elementos que conforman las diferentes escenografías de los estudios de televisión y en exteriores.
6. Contar con la certificación vigente del curso de capacitación para trabajo seguro en alturas.
7. Informar al supervisor las novedades, inconvenientes o sugerencias que se generen en sus
actividades diarias y que puedan afectar negativa o positivamente el normal desarrollo de las
actividades de producción.
8. Realizar las demás actividades que resulten necesarias y esenciales para el cumplimiento del objeto contractual.</t>
  </si>
  <si>
    <t>Maquilladora</t>
  </si>
  <si>
    <t>Realizar la actividad de maquillaje de todo el talento para las producciones, coproducciones, eventos, y/o programas.</t>
  </si>
  <si>
    <t>Conocimiento en maquillaje  y peinado según la morfología del rostro de presentadores, invitados,y periodistas.</t>
  </si>
  <si>
    <t>1.Titulo Bachiller Academico
2.Título Técnico en peluquería y maquillaje y/o afines.</t>
  </si>
  <si>
    <t>Tres (3) años en actividades de diseño de maquillaje para televisión.</t>
  </si>
  <si>
    <t>Seis (6) años en actividades de diseño de maquillaje para televisión.</t>
  </si>
  <si>
    <t>1.Realizar el maquillaje y peinado según la morfología del rostro de presentadores, invitados, periodistas, intervinientes y demás personal que desarrolle su actividad frente a las cámaras tanto de las producciones, coproducciones, transmisiones especiales, los diferentes programas de la parrilla de programación de Canal Capital, como de los diferentes eventos.
2. Usar las diferentes técnicas de maquillaje para presentadores, invitados, periodistas en estudios de grabación o locaciones fuera del Canal.
3. Suministrar el material cosmético y de peinado necesario, mantenerlo en óptimas condiciones cumpliendo con la finalidad del objeto del contrato.
4. Retocar el maquillaje realizado, conservando acorde con los agentes meteorológicos (exteriores o interiores, set de televisión, estudio, etc).
5. Informar al supervisor las novedades, inconvenientes o sugerencias que se generen en sus actividades diarias y que puedan afectar negativa o positivamente el normal desarrollo de las actividades de producción.</t>
  </si>
  <si>
    <t>Operador de Video</t>
  </si>
  <si>
    <t>Realizar la actividad de la operación de video, garantizando la calidad del producto, en el máster de producción de los estudios de grabación y unidades móviles, para las producciones, coproducciones, eventos, y/o programas.</t>
  </si>
  <si>
    <t>Conocimiento en Operación de Luces y Cámaras para Televisión y/o afines.</t>
  </si>
  <si>
    <t>1.Titulo Bachiller Academico
2.2.Título Técnico en Operación de Luces y Cámaras para Televisión y/o afines.</t>
  </si>
  <si>
    <t>Tres (3) años en operación de video, Vtr o actividades relacionadas con producción audiovisual.</t>
  </si>
  <si>
    <t>Seis (6) años en operación de video, Vtr o actividades relacionadas con producción audiovisual.</t>
  </si>
  <si>
    <t>1.Verificar los parámetros técnicos de video de los clips de video que se preparen para emitir y de las presentaciones en estudio o en eventos.
2. Realizar control de calidad a nivel técnico en cuanto a parámetros de video de la totalidad de material recibido y/o generado.
3. Operar los OCP de cámaras o software de corrección de parámetros de las mismas, en torno a la modificación de las características de video asociadas a videoclips y a las señales de video en banda base, tales como colorimetría, niveles de luminancia, pedestal, niveles de exposición, texturización, etc., de manera tal que se garantice uniformidad del material generado en la producción y cumplimiento de los estándares de calidad definidos por el canal.
4. Concertar con el personal de fotografía, arte y producción sobre la estética y composición de color a trabajar en cada una de las producciones.
5. Guiar a los camarógrafos y luminotécnicos sobre las correcciones a nivel de luminancia y balance de color, de manera tal que se garantice mínima corrección digital en shadding.
6. Realizar la operación de video de las cámaras de estudio y/o móvil de Canal Capital.
7. Hacer la operación de VTR en caso de ser necesario.
8. Responder por el inventario de los elementos asignados para la realización de sus actividades.
9. Reportar las novedades, inconvenientes o sugerencias que se generen en sus actividades diarias y que puedan afectar negativa o positivamente el normal desarrollo de las actividades de producción.</t>
  </si>
  <si>
    <t>Autopromos</t>
  </si>
  <si>
    <t>Editor(a)</t>
  </si>
  <si>
    <t>Realizar la actividad de la edición de los contenidos de imagen y promoción de las producciones, coproducciones, programas especiales, promoción de los productos y diferentes programas.</t>
  </si>
  <si>
    <t>Conocimiento en diseño y producción de televisión.</t>
  </si>
  <si>
    <t xml:space="preserve">1.Titulo Bachiller Academico
2.Titulo Tecnico Profesional en diseño y producción de televisión
3.Titulo profesional en medios audiovosuales o profesiones afines. </t>
  </si>
  <si>
    <t xml:space="preserve">Tres (3) años en actividades de edición de medios audiovisuales. (Tecnico)
Un (1) año en actividades de edición de medios audiovisuales. (Profesional)
</t>
  </si>
  <si>
    <t>Seis (6) años en actividades de edición de medios audiovisuales.</t>
  </si>
  <si>
    <t xml:space="preserve">1.Proponer diseños y estilos de montaje que permitan enriquecer la narrativa del producto audiovisual.
2.Entregar los productos editados o las modificaciones requeridas de acuerdo con las especificaciones concertadas con el realizador y/o productor del proyecto audiovisual.  
3.Informar al equipo de editores sobre las actividades realizadas, los pendientes y las novedades presentadas. 
4.Velar y salvaguardar el hardware, software, amoblamientos y estructuras físicas que habilite el canal para el desarrollo del objeto del contrato.
5.Usar adecuada y oportunamente las herramientas de seguridad informática con las que cuenta Capital para evitar virus, malware y otras amenazas que pudieran poner en riesgo la integridad de la información y estar presentes en dispositivos de almacenamiento externo (USB, discos duros externos, etc.).
6.No descargar de internet material, ni utilizar software sin la respectiva licencia; en caso tal, los costos que se deriven de ello deberán ser asumidos en su totalidad por el contratista.
</t>
  </si>
  <si>
    <t>Graficador(a)</t>
  </si>
  <si>
    <t>Realizar la actividad requerida para la graficación del contenido audiovisual para las emisiones de las producciones, coproducciones, programas especiales, promoción de los productos y diferentes programas.</t>
  </si>
  <si>
    <t>Conocimiento en comunicación Grafica, Animación, publicidad o afines.</t>
  </si>
  <si>
    <t xml:space="preserve">1.Titulo Bachiller Academico
2.Titulo Tecnico en Comunicación Grafica, Animación, publicidad o afines.
3.Título profesional en diseño gráfico, cine y televisión, publicidad o áreas afines. </t>
  </si>
  <si>
    <t>Cuatro (4) años en actividades relacionadas con graficación y/o diseño. (Tecnico)
Dos (2) años en actividades relacionadas con graficación y/o diseño. (Profesional)</t>
  </si>
  <si>
    <t>Siete (7) años en actividades relacionadas con graficación y/o diseño.</t>
  </si>
  <si>
    <t>Copy Creativo</t>
  </si>
  <si>
    <t>Realizar la actividad de redacción y realización para el desarrollo de estrategias de autopromoción de los contenidos y proyectos estratégicos.</t>
  </si>
  <si>
    <t>Conocimiento en en Producción de radio y televisión o afines.</t>
  </si>
  <si>
    <t xml:space="preserve">1.Titulo Bachiller Academico
2.Titulo Tecnico en Producción de radio y televisión o afines.
3.Título profesional en publicidad, Dirección producción de radio y televisión o áreas afines. </t>
  </si>
  <si>
    <t>Cinco (5) años en actividades relacionadas en producción, realización y/o productos audiovisuales. (Tecnico)
Tres (3) años en actividades relacionadas en producción, realización, dirección de proyectos, líder, Director Creativo y/o productos audiovisuales. (Profesional)</t>
  </si>
  <si>
    <t xml:space="preserve">
Ocho (8) años en actividades relacionadas en producción, realización, dirección de proyectos, líder, Director Creativo y/o productos audiovisuales. </t>
  </si>
  <si>
    <t xml:space="preserve">1.Diseñar, desarrollar e implementar las estrategias de autopromoción para los productos y programas de las líneas de ciudadanía, cultura y educación, proyecto informativo, proyectos estratégicos y demás que hagan parte de la emisión de Capital. 
2.Redactar los textos para las piezas de autopromoción de los diferentes programas o proyectos de Canal Capital.
3.Orientar y acompañar al equipo humano involucrado en la preproducción, producción y postproducción del contenido audiovisual que haga parte del desarrollo de las estrategias autopromocionales de Canal Capital.
4.Revisar, verificar y garantizar la calidad de la investigación y conceptualización, graficaciones, animaciones, escaletas, guiones del recurso y cualquier documento relacionado con el proceso creativo y garantice la entrega final de los proyectos. 
5.Asistir a las mesas de trabajo establecidas con el equipo de producción y realización de acuerdo a los cronogramas establecidos para poner en marcha cada una de las estrategias planteadas.
6.Generar informes de los avances de las autopromociones y demás piezas a su cargo.
</t>
  </si>
  <si>
    <t>Lider de Graficación</t>
  </si>
  <si>
    <t>Realizar las actividades de graficación de las producciones, coproducciones, programas especiales, promoción de los productos y diferentes programas.</t>
  </si>
  <si>
    <t>Conocimiento en Diseño Grafico, publicidad o profesiones afines.</t>
  </si>
  <si>
    <t>1.Titulo Bachiller Academico
2.Titulo profesional en Diseño Grafico, publicidad o profesiones afines.</t>
  </si>
  <si>
    <t>Dos (2) años en actividades relacionadas con graficación.</t>
  </si>
  <si>
    <t>Siete (7) años en actividades relacionadas con graficación.</t>
  </si>
  <si>
    <t>Apoyar y determinar las pautas de graficación al equipo de graficadores de autopromos y/o programas que permitan establecer líneas gráficas asertivas para los productos audiovisuales de los proyectos asignados de Canal Capital.
2. Colaborar con los diseños, logotipos y manuales de imagen que permitan conceptualizar y posicionar la marca Capital, Sistema de Comunicación pública, así como los subproductos que de ella se deriven y enriquecer gráficamente la narrativa de los productos audiovisuales asignados.
3. Graficar y animar el material audiovisual requerido para los diferentes programas, autopromociones, transmisiones especiales y proyectos asignados por la Coordinación de Producción y/o la Dirección Operativa.
4. Realizar la entrega de los productos graficados con los requerimientos técnicos solicitados y realizar los ajustes requeridos de acuerdo con las especificaciones narrativas dadas por los productores, realizadores o directores de los proyectos asignados por la Coordinación de Producción, la Dirección Operativa o quien éstos designen.
5. Informar al supervisor del contrato o a quien éste designe sobre las actividades realizadas, los pendientes y las novedades presentadas.
6. Velar y salvaguardar el hardware, software, amoblamientos y estructuras físicas que componen el lugar asignado por el Canal para el desarrollo del objeto del contrato.
7. Usar adecuada y oportunamente las herramientas de seguridad informática con las que cuenta Capital para evitar virus, malware y otras amenazas que pudieran poner en riesgo la integridad de la información y estar presentes en dispositivos de almacenamiento externo (USB, discos duros externos, etc).
8. No descargar de internet material, ni utilizar software sin la respectiva licencia; en caso tal, los costos que se deriven de ello deberán ser asumidos en su totalidad por el contratista.</t>
  </si>
  <si>
    <t>Transmisiones</t>
  </si>
  <si>
    <t>Conocimiento en Comunicación Social,  Medios audiovisuales o carreras afines.</t>
  </si>
  <si>
    <t xml:space="preserve">Productor Junior
</t>
  </si>
  <si>
    <t>Realizar la actividad de preproducción, producción y postproducción para las diferentes producciones, coproducciones, eventos y diferentes programas.</t>
  </si>
  <si>
    <t>1.Titulo Bachiller Academico
2.Título Tecnológico en Comunicación Social y periodismo, Medios audiovisuales o afines.</t>
  </si>
  <si>
    <t>Cuatro (4) años en actividades relacionadas con la producción de programas,
proyectos o eventos.</t>
  </si>
  <si>
    <t>Siete (7) años en actividades relacionadas con la producción de programas,
proyectos o eventos.</t>
  </si>
  <si>
    <t>1.Liderar la producción de las diferentes transmisiones, la serie cultura, educación y ciudadanía, así como para las diferentes coproducciones, producciones o programas que hacen parte de la parrilla de programación de Canal Capital.
2. Proponer y velar por la ejecución del modelo de producción de los programas y/o proyectos asignados.
3. Coordinar y/o supervisar la logística de la preproducción, producción y postproducción de los programas y/o proyectos asignados (estudió, cámara, edición y transporte), para garantizar el cumplimiento de metas pactadas.
4. Cumplir con todos los llamados realizados por el equipo logístico, de producción del canal y/o supervisor del contrato.
5. Realizar sus actividades en concordancia con lo requerido por la Coordinación de Producción y/o Profesional Universitario de Producción.
6. Recibir y ser responsable de los equipos y elementos asignados para la realización de sus actividades.</t>
  </si>
  <si>
    <t xml:space="preserve">Asistente de Producción
</t>
  </si>
  <si>
    <t>Realizar las actividades de asistencia de producción para las diferentes producciones, los programas, eventos y transmisiones.</t>
  </si>
  <si>
    <t>Conocimiento en la realización de audiovisuales y multimedia o afines.</t>
  </si>
  <si>
    <t>1.Titulo Bachiller Academico
2.Título Tecnológico en realización de audiovisuales y multimedia o afines.</t>
  </si>
  <si>
    <t>Dos (2) años en actividades de asistencia de producción en medios de comunicación.</t>
  </si>
  <si>
    <t>Seis (6) años en actividades de asistencia de producción en medios de comunicación.</t>
  </si>
  <si>
    <t>1.Apoyar la ejecución del modelo de producción y postproducción del proyecto asignado.
2. Apoyar la coordinación de la logística de la preproducción, producción y postproducción del proyecto asignado, para garantizar el cumplimiento de metas pactadas.
3. Apoyar en la organización de las actividades de los equipos de grabación, transporte, etc. para la producción del proyecto asignado, en coordinación con el productor de contenidos.
4. Apoyar la supervisión de los cronogramas y planes de grabación del proyecto asignado.
5. Cumplir con todos los llamados realizados por el equipo logístico, de producción del canal y/o supervisor del contrato.
6. Desempeñar las actividades asignadas por la producción del canal y/o supervisor del contrato.
7. Recibir y ser responsable de los equipos y elementos asignados para la realización de sus actividades.
8. Asistir a las reuniones de producción y/o visitas técnicas que se programen desde el área de producción como actividad de planeación previa a una grabación de programa o evento y de una transmisión.</t>
  </si>
  <si>
    <t>Narrador</t>
  </si>
  <si>
    <t>Realizar la actividad de
narración y periodismo de los eventos deportivos para los diferentes programas y eventos.</t>
  </si>
  <si>
    <t>Conocimiento en Narración, comunicación social y medios audiovisuales.</t>
  </si>
  <si>
    <t>1.Titulo Bachiller Academico
2.Titulo Tecnico en medios audiovisuales o afines.
3.Título profesional en comunicación social, periodismo, o carreras afines.</t>
  </si>
  <si>
    <t>Seis (6) meses como narrador deportivo.</t>
  </si>
  <si>
    <t>1.Realizar la presentación y narración de las transmisiones deportivas que requiera Canal Capital.
2. Presentarse en el set o locación de grabación con el tiempo necesario para cumplir con las actividades asignadas.
3. Cubrir los diferentes eventos deportivos que solicite el director(a) de noticias y el supervisor del contrato.
4. Conocer el tema o los contenidos relacionados a presentar o narrar.
5. Cumplir con el vestuario adecuado para cada uno de los eventos a transmitir.
6. Apoyar a los espacios deportivos de carácter informativo en la elaboración de remotos, directos y pregrabados para las emisiones de noticias.
7. Asistir a las reuniones de preproducción o las capacitaciones sobre los temas específicos de cada transmisión.
8. Realizar contenidos digitales como cápsulas o transmisiones en vivo para ser distribuidas en las plataformas digitales del Canal.</t>
  </si>
  <si>
    <t xml:space="preserve">Coordinador de Logistica
</t>
  </si>
  <si>
    <t>Realizar actividades de apoyo en la organización logística requerida para el desarrollo de las producciones, coproducciones, los diferentes eventos, programas y/o producciones</t>
  </si>
  <si>
    <t>Conocimiento en realización de logistica, audiovisuales y multimedia o afines.</t>
  </si>
  <si>
    <t>1.Titulo Bachiller Academico 
2.Título Tecnico en realización de logistica, audiovisuales y multimedia o afines.</t>
  </si>
  <si>
    <t>Cinco (5) años en actividades relacionadas con la coordinación, producción y/o apoyo logístico en
televisión.</t>
  </si>
  <si>
    <t>Ocho (8) años en actividades relacionadas con la coordinación, producción y/o apoyo logístico en
televisión.</t>
  </si>
  <si>
    <t>1.Brindar apoyo logístico a todo el personal necesario para adelantar la producción de reporteria y de los diferentes programas y transmisiones de canal capital según programación adecuada previamente con la Profesional Universitaria de Producción.
2. Brindar apoyo en la realización de la programación de los estudios de grabación.
3. Apoyar en la organización logística de las salas de edición y graficación atendiendo a la solicitud efectuada por la Profesional Universitario de Producción.
4. Realizar la organización logística del máster de producción teniendo en cuenta las solicitudes realizadas por la Profesional de Producción.
5. Apoyar en la elaboración de la programación del personal de las unidades móviles cuando haya eventos y transmisiones conforme petición efectuada por el Profesional Universitario de Producción.
6. Apoyar a la Coordinación de Producción en temas logísticos como: trámites de transporte, coordinación de traslado de escenografías y utilería, que surjan durante el desarrollo de cada uno de los programas, proyectos y/o transmisiones especiales.
7. Brindar apoyo en la organización y programación de todas las rutas de recogida de los colaboradores cuando así se requiera.
8. Tramitar autorizaciones de ingreso a vehículos de visitantes de Canal Capital.</t>
  </si>
  <si>
    <t>Proyecto Periodistico</t>
  </si>
  <si>
    <t>Productor de Emision</t>
  </si>
  <si>
    <t>Realizar la organización técnica y logística requerida para la producción del Proyecto informativo y de los proyectos periodisticos que se este requiriendo en ese momento</t>
  </si>
  <si>
    <t>servicios en producción de televisión, para realizar la organización técnica de la producción del proyecto periodístico, apoyar procesos de ingesta y la verificación de todos los contenidos del proyecto periodístico en cuanto a audio, video</t>
  </si>
  <si>
    <t xml:space="preserve">1.Titulo Bachiller Academico
2.Titulo Profesional en comunicación social y periodismo
</t>
  </si>
  <si>
    <t>Dos (2) años en actividades de producción de televisión</t>
  </si>
  <si>
    <t>Siete (7) años en actividades de produccion.</t>
  </si>
  <si>
    <t xml:space="preserve">1. Realizar las pruebas técnicas requeridas con los equipos de transmisión de acuerdo con el protocolo establecido para el Proyecto Periodístico de Canal Capital o como llegue a denominarse.
2. Asistir a los consejos de redacción del proyecto periodístico o como llegue a denominarse.
3. Atender los comités que la coordinación general de producción del Proyecto Periodístico de Canal Capital o como llegue a denominarse.
4. Apoyar el alistamiento de las piezas para los contenidos del Proyecto Periodístico de Canal Capital o como llegue a denominarse.
5 Ejecutar todos los trámites con las áreas involucradas en la producción designada.
6. Producir al aire el Proyecto Periodístico de Canal Capital o como llegue a denominarse, de acuerdo con los estándares de calidad establecidos por el área operativa.
7. Poner en conocimiento del director y el productor general del Proyecto Periodístico de Canal Capital o como llegue a denominarse, el desarrollo de la producción.
8. Apoyar en la coordinación de los recursos requeridos para la realización de los contenidos del proyecto periodístico o como llegue a denominarse.
9. Verificar que las notas de cada programa estén de acuerdo con los estándares de calidad establecidos por el área operativa y la dirección del proyecto periodístico, o como llegare a denominarse, en materia de audio, video, gráfica, ortografía y contenido en general.
10. Verificar en cada una de las salas de edición que las notas de cada contenido del proyecto periodístico sean enviadas al servidor con el código respectivo según la continuidad.
11. Verificar las actividades programadas según el plan de producción.
Revisar el correcto montaje de créditos del Proyecto Periodístico de Canal Capital o como llegue a denominarse y/o programas. 
12. Apoyar los procesos relacionados con la ingesta, tráfico y archivo de los contenidos del Proyecto Periodístico de Canal Capital o como llegue a denominarse.
13. Apoyar la supervisión de los contratos relacionados con el proyecto periodístico o como llegue a denominarse efectuando la verificación de las actividades adelantadas por parte de los contratistas.
14. Informar por escrito a la dirección y producción general del Proyecto Periodístico de Canal Capital o como llegue a denominarse las novedades, inconvenientes o sugerencias que se generen en sus actividades diarias y que puedan afectar negativa o positivamente el desarrollo de la producción.
12. Gestionar todas las actividades necesarias para el buen desarrollo de la producción de los programas que hacen parte de la parrilla de programación del canal.
13 Gestionar los requerimientos logísticos necesarios para la realización de los contenidos del proyecto periodístico o como llegue a denominarse.
14. Realizar las demás actividades que resulten necesarias y esenciales para el cumplimiento del objeto contractual.
</t>
  </si>
  <si>
    <t xml:space="preserve"> $5.500.000 </t>
  </si>
  <si>
    <t>Asistente de Produccion</t>
  </si>
  <si>
    <t xml:space="preserve">Realizar las actividades de apoyo logístico a las producciones, y los trámites con las áreas involucradas en la producción del Proyecto informativo y del Proyecto periodístico del Canal Capital,
</t>
  </si>
  <si>
    <t>servicios de apoyo para la realización de actividades de producción para su proyecto periodístico ya que una de sus misiones es dar a la ciudadanía información relevante, breve y exacta, mediante el uso de fuentes periodísticas fiables y verificables, la elaboración de reportajes que contengan principios como el respeto por la verdad, el rigor en la búsqueda de la información fidedigna y verificable</t>
  </si>
  <si>
    <t xml:space="preserve">1.Titulo Bachiller Academico
2.Profesional en cine y television o afines.
</t>
  </si>
  <si>
    <t>Un (1) año en actividades de producción de televisión</t>
  </si>
  <si>
    <t>Seis (6) años en actividades de asistencia de produccion y/ o en actividades de asistencia y apoyo en temas relacionados con medios audiovisuales</t>
  </si>
  <si>
    <t xml:space="preserve">
Apoyar a la producción del proyecto periodístico en la asignación de salas, visitas técnicas a las locaciones y hacer órdenes de los equipos (estudio, Cámara, edición y transporte).
Ejecutar todos los trámites con las áreas involucradas en la producción del proyecto periodístico o como llegue a denominarse.
Apoyar las actividades de producción durante la grabación y/o emisión de los programas del proyecto periodístico o como llegue a denominarse.
Brindar apoyo logístico a la producción de los programas del Proyecto periodístico o como llegare a denominarse.
Apoyar el montaje de la continuidad de los programas del proyecto periodístico y alertar sobre posibles errores y/o fallas de las piezas y sus elementos.
Revisar el correcto montaje de créditos del proyecto periodístico o como llegue a denominarse. 
Apoyar los procesos relacionados con la ingesta, tráfico y archivo de los contenidos del proyecto periodístico o como llegue a denominarse.
Ordenar las actividades necesarias para el buen desarrollo de los programas a su cargo.
Prever y verificar las actividades programadas según el plan de producción.
Reportar el uso del material fonográfico distinto al realizado por el Canal.
Informar el uso de música para ser reportado a Sayco y Acinpro y/o a quien haya lugar cualquier otro tipo de material.
Reportar por escrito a la Producción General del proyecto periodístico o como llegue a denominarse, las novedades, inconvenientes o sugerencias que se generen en sus actividades diarias y que puedan afectar positiva o negativamente el proyecto.
</t>
  </si>
  <si>
    <t>$ 2.781.000</t>
  </si>
  <si>
    <t>Productor de Invitados</t>
  </si>
  <si>
    <t xml:space="preserve">Realizar las actividades de la gestión, producción y coordinación de invitados del proyecto informativo y del  proyecto periodístico de Canal Capital.
</t>
  </si>
  <si>
    <t>servicios en producción de televisión, para realizar la organización técnica y logística de la producción del proyecto periodístico, apoyar la gestión de invitados para el correcto desarrollo de los programas del proyecto periodístic</t>
  </si>
  <si>
    <t xml:space="preserve">1.Titulo Bachiller Academico
2.Profesional en cine y televisión o afines.
</t>
  </si>
  <si>
    <t xml:space="preserve"> Un (1) año de experiencia en actividades de asistencia y apoyo en temas relacionados con medios audiovisuales</t>
  </si>
  <si>
    <t xml:space="preserve">Seis (6) años en actividades de asistencia de produccion y temas relacionados con medios audiovisuales
</t>
  </si>
  <si>
    <t xml:space="preserve">
1. Apoyar a la producción del proyecto periodístico en la asignación de salas, visitas técnicas a las locaciones y hacer órdenes de los equipos (estudio, Cámara, edición y transporte).
2. Ejecutar todos los trámites con las áreas involucradas en la producción del proyecto periodístico o como llegue a denominarse.
3. Apoyar las actividades de producción durante la grabación y/o emisión de los programas del proyecto periodístico o como llegue a denominarse.
4. Brindar apoyo logístico a la producción de los programas del Proyecto periodístico o como llegare a denominarse.
5. Apoyar el montaje de la continuidad de los programas del proyecto periodístico y alertar sobre posibles errores y/o fallas de las piezas y sus elementos.
6. Revisar el correcto montaje de créditos del proyecto periodístico o como llegue a denominarse. 
7. Apoyar los procesos relacionados con la ingesta, tráfico y archivo de los contenidos del proyecto periodístico o como llegue a denominarse.
8. Ordenar las actividades necesarias para el buen desarrollo de los programas a su cargo.
9. Prever y verificar las actividades programadas según el plan de producción.
10. Reportar el uso del material fonográfico distinto al realizado por el Canal.
11. Informar el uso de música para ser reportado a Sayco y Acinpro y/o a quien haya lugar cualquier otro tipo de material.
12. Reportar por escrito a la Producción General del proyecto periodístico o como llegue a denominarse, las novedades, inconvenientes o sugerencias que se generen en sus actividades diarias y que puedan afectar positiva o negativamente el proyecto.
13. Respetar directrices, circulares y demás documentos que profieran la Gerencia, la Secretaria General o Dirección Operativa referente a los procedimientos administrativos y operativos en desarrollo de la misión del Canal
14. Realizar las demás actividades que resulten necesarias y esenciales para el cumplimiento del objeto contractual.
</t>
  </si>
  <si>
    <t>$ 3.500.000</t>
  </si>
  <si>
    <t>Periodista (1)</t>
  </si>
  <si>
    <t xml:space="preserve">Realizar cubrimientos periodísticos y  notas  periodisticas para las emisiones del proyecto informativo de canal capital y proyectos periodísticos.
</t>
  </si>
  <si>
    <t xml:space="preserve">Servicios de presentación de programas, realización y producción de notas, atención de actividades periodísticas, soporte de investigaciones especiales para el proyecto periodístico, cubrimientos y notas de cualquier tema, proposición de contenidos en formatos voice over, vtr, directazo, directos y full, para la elaboración de reportajes </t>
  </si>
  <si>
    <t xml:space="preserve">1.Titulo Bachiller Academico
2Profesional en comunicación social y periodismo.
</t>
  </si>
  <si>
    <t xml:space="preserve"> dos años de experiencia en actividades de asistencia y apoyo en temas relacionados con medios audiovisuales</t>
  </si>
  <si>
    <t xml:space="preserve">Siete(7) años en  actividades de comunicación social, periodismo, producción o afines.
</t>
  </si>
  <si>
    <t xml:space="preserve">
1. Realizar la preproducción, producción y postproducción conceptual de las notas periodísticas para las emisiones del proyecto informativo y/o proyectos periodísticos, para todas las pantallas y plataformas de Canal Capital. 
2. Apoyar con la veracidad del contenido a difundir, atendiendo los principios éticos y guía de uso y estilo de Canal Capital.
3. Asistir a los consejos de redacción que sean requeridos por parte de la dirección del proyecto o la supervisión para la correcta ejecución del objeto contractual y en atención al principio de coordinación.
4. Realizar las notas periodísticas privilegiando el uso de las tecnologías ligeras y garantizando el material audiovisual suficiente y étnicamente apto para las emisiones correspondientes.
5. Realizar la investigación de la agenda noticiosa que se presentará al consejo de redacción.
6. Realizar contenidos relevantes, para los diversos géneros y formatos:  Voice Over, VTR, Directazo, Directos y Full. 
7. Hacer el seguimiento a cada una de las etapas de la realización del contenido del producto audiovisual desde su concepción hasta su finalización para garantizar la calidad del mismo. 
8. Trabajar en equipo, propiciando la participación activa de los talentos del proyecto tanto creativos como técnicos.
9. Realizar las demás actividades que resulten necesarias y esenciales para el cumplimiento del objeto contractual. 
</t>
  </si>
  <si>
    <t>$ 4.500.000</t>
  </si>
  <si>
    <t>Periodista (2)</t>
  </si>
  <si>
    <t>servicios de presentación de programas, realización y producción de notas, atención de actividades periodísticas, soporte de investigaciones especiales para el proyecto periodístico, cubrimientos y notas de cualquier tema, proposición de contenidos en formatos voice over, vtr, directazo, directos y full, que permiten garantizar la elaboración de reportajes que contengan principios como el respeto por la verdad</t>
  </si>
  <si>
    <t xml:space="preserve">1.Titulo Bachiller Academico
2 Profesional en comunicación social y periodismo y/ o afines
</t>
  </si>
  <si>
    <t xml:space="preserve">Experiencia de un (1) año en actividades de comunicación social, periodismo, producción o afines.
</t>
  </si>
  <si>
    <t xml:space="preserve">Seis años  en  actividades de comunicación social, periodismo, producción o afines.
</t>
  </si>
  <si>
    <t xml:space="preserve">
1. Asistir a los consejos de redacción y reuniones que se requieran por parte de la dirección del proyecto o la supervisión. 
2. Proponer temas (por emisión) en el consejo de redacción, provenientes de las fuentes designadas, para realizar en los diferentes formatos: Voice Over, VTR, Directazo, Directos y Full.
3. Realizar actividades como presentador en caso de ser necesario para la producción del Proyecto Periodístico.
4. Efectuar la preproducción, postproducción y realización de las notas, cuidando cada detalle en función de la excelente calidad audiovisual del Canal.
5. Apoyar a la producción del Proyecto Periodístico en la realización de continuidad y libretos.
6. Hacer uso adecuado del lenguaje en la redacción de los textos. 
7. Realizar informes especiales e investigaciones en caso de ser necesario para la producción del Proyecto Periodístico.
8. Estar preparado e informado para hacer cubrimientos y notas sobre cualquier tema independientemente de sus fuentes designadas.
9. Actualizarse permanentemente en el manejo de la imagen en televisión para aportar propuestas novedosas en la realización de los informes periodísticos. 
10. Producir notas periodísticas que permitan un desarrollo digital multiplataforma. 
11. Realizar contenidos periodísticos a través del uso de dispositivos smart grip. 
12. Cumplir con los estándares técnicos y de calidad que respondan a la rigurosidad periodística establecida por Canal Capital. 
13. Realizar las demás actividades que resulten necesarias y esenciales para el cumplimiento del objeto contractual.
</t>
  </si>
  <si>
    <t>Presentador (1)</t>
  </si>
  <si>
    <t>servicios de presentación de programas, realización y producción de notas, atención de actividades periodísticas, soporte de investigaciones especiales para el proyecto periodístico, cubrimientos y notas de cualquier tema, proposición de contenidos en formatos voice over, vtr, directazo, directos y full, que permiten garantizar la elaboración de reportajes que contengan principios como el respeto por la verdad, el rigor en la búsqueda de la información fidedigna y verificable</t>
  </si>
  <si>
    <t xml:space="preserve">1.Titulo Bachiller Academico
2.Profesional periodismo y/o en carreras afines al medio de las comunicaciones 
</t>
  </si>
  <si>
    <t xml:space="preserve">Experiencia mínima de cinco (5) años en actividades relacionadas con periodismo y/o presentación en medios de comunicación.
</t>
  </si>
  <si>
    <t xml:space="preserve">10 años  en  actividades relacionadas con periodismo y/o presentación en medios de comunicación.
</t>
  </si>
  <si>
    <t xml:space="preserve">1.Titulo Bachiller Academico
2 Profesional en Comunicación Social. .
</t>
  </si>
  <si>
    <t xml:space="preserve">8 años  en  actividades de comunicación social, periodismo, producción o afines.
</t>
  </si>
  <si>
    <t>Presentador (3)</t>
  </si>
  <si>
    <t>servicios de presentación de programas, realización y producción de notas, atención de actividades periodísticas, soporte de investigaciones especiales para el proyecto periodístico, cubrimientos y notas de cualquier tema, proposición de contenidos en formatos voice over, vtr, directazo, directos y full, que permiten garantizar la elaboración de reportajes que contengan principios como el respeto por la verdad, el rigor en la búsqueda de la información fidedigna y verificable, la cual es compartida con la ciudadanía a través de informes periodístico</t>
  </si>
  <si>
    <t xml:space="preserve"> Experiencia laboral minima de tres(3) años en actividades de comunicación social y/o periodismo y/o actividades relacionadas con la publicidad.
</t>
  </si>
  <si>
    <t xml:space="preserve">
1. Asistir a los consejos de redacción que le sean necesarios para la correcta ejecución del objeto contractual.
2. Realizar actividades de presentación de programas, notas y transmisiones que resulten necesarios para la producción del Proyecto Periodístico, o como llegare a denominarse.
3. Producir mínimo una nota diaria, para el desarrollo digital multiplataforma del proyecto periodístico de Canal Capital, excepto por la ocurrencia de situaciones fuerza mayor o situaciones extraordinarias propias del modelo de producción o emisión del proyecto periodístico.
4. Atender las actividades periodísticas y/o de producción conforme a la programación proyectada por el Canal.
5. Atender los lineamientos de presentación y/o el Manual de Estilo que implemente el Canal, y ajustar sus actividades a ellos.
6. Hacer uso adecuado del lenguaje en la redacción de los textos.
7. Realizar el guión o libreto que le sean necesarios para la correcta ejecución del contrato.
8. Proponer contenidos para las emisiones del Proyecto Periodístico en los diferentes formatos: Voice Over, VTR, Directazo, Directos y Full.
9. Realizar la investigación de los temas que se van a tratar en cada transmisión.
10. Asistir al set o locación de grabación, con el tiempo de antelación necesario para cumplir con la preproducción.
11. Asistir a las reuniones de preproducción o de los temas específicos a tratar en cada transmisión conforme a la necesidad del servicio.
12. Realizar las demás actividades que resulten necesarias y esenciales para el cumplimiento del objeto contractual.
</t>
  </si>
  <si>
    <t>CAMAROGRAFO</t>
  </si>
  <si>
    <t xml:space="preserve">
Conceptos básicos en la operación de cámaras para televisión, distinguir los diferentes tipos de planos solicitados por el director de cámara; los diversos tipos de lentes y los diferentes modelos y marcas de cámaras usadas para producción audiovisual.
Se ha habilitado la compatibilidad con lectores de pantalla.
</t>
  </si>
  <si>
    <t xml:space="preserve">1.Titulo Bachiller Academico
2 Acreditar estudios técnicos en medios audiovisuales o producción de televisión o afines..
</t>
  </si>
  <si>
    <t xml:space="preserve">Experiencia laboral minima de (3) años en actividades relacionadas con medios audiovisuales
</t>
  </si>
  <si>
    <t xml:space="preserve">1. Experiencia mínima de seis (6) años como Operador de cámaras y de equipos de televisión.
</t>
  </si>
  <si>
    <t xml:space="preserve">
1. Realizar la operación de las cámaras, , para los diferentes eventos y programas definidos por la entidad. 
 2. Instalar y probar los equipos necesarios para la grabación filmación de las imágenes de acuerdo con el plan de grabación.
 3. Garantizar la calidad del material grabado en lo relacionado a los encuadres e iluminación.
 4. Garantizar la correcta grabación de audio del material registrado. 
 5. Reportar fallas sobre los equipos a cargo. 
 6. Apoyar los mantenimientos preventivos según los cronogramas establecidos, hacer la limpieza y revisión de los diferentes equipos asignados.
 7. Usar los elementos de protección personal de acuerdo con las normas de seguridad asociadas a cada actividad.
 8. Presentar el certificado de trabajo en alturas vigente para el desarrollo de sus actividades.
 9. Realizar las demás actividades que resulten necesarias y esenciales para el cumplimiento del objeto contractual.
</t>
  </si>
  <si>
    <t>Editores</t>
  </si>
  <si>
    <t xml:space="preserve"> Edición de los programas, tanto para los proyectos periodísticos, de opinión, actualidad y análisis, para los diferentes eventos, programas y/o producciones de la programación del Canal, ordenar las imágenes y escenas, sincronización de imagen y audio, organización de las nomenclaturas de los archivos, conocimientos en colorimetría, fotografía, sonido, entre otros elementos, garantizando la calidad de los productos editados de los programas</t>
  </si>
  <si>
    <t xml:space="preserve">1.Titulo Bachiller Academico
2.Tecnologo en medios audiovisuales
</t>
  </si>
  <si>
    <t xml:space="preserve">Experiencia laboral mínima de tres (3) años en actividades de edición.
</t>
  </si>
  <si>
    <t xml:space="preserve">seis (6) años en actividades de edición..
</t>
  </si>
  <si>
    <t xml:space="preserve">
1.Editar el material audiovisual seleccionado para las crónicas del Proyecto Periodístico o como llegare a denominarse, así como para los diferentes programas de Capital asignados por la Coordinación de Producción y/o la Dirección Operativa, referentes al proyecto de la resolución
2. Proponer diseños y estilos de montaje que permitan enriquecer la narrativa de las crónicas, cuidando cada detalle en función de la excelente calidad audiovisual del Canal y del producto audiovisual.
3. Entregar los productos editados o las modificaciones requeridas de acuerdo con las especificaciones dadas por el realizador y/o productor audiovisual.  
Informar al equipo de editores sobre las actividades realizadas, los pendientes y las novedades presentadas. 
4. Velar y salvaguardar el hardware, software, amoblamientos y estructuras físicas que componen el lugar asignado por el canal para el desarrollo del objeto del contrato.
5. Usar adecuada y oportunamente las herramientas de seguridad informática con las que cuenta Capital para evitar virus, malware y otras amenazas que pudieran poner en riesgo la integridad de la información y estar presentes en dispositivos de almacenamiento externo (USB, discos duros externos, etc.).
6. No descargar de internet material, ni utilizar software sin la respectiva licencia; en caso tal, los costos que se deriven de ello deberán ser asumidos en su totalidad por el contratista.
7. Diligenciar los formatos y entregar la información que sea solicitada por el supervisor, la Dirección Operativa y la Gerencia General.
8. Realizar las demás actividades que resulten necesarias y esenciales para el cumplimiento del objeto contractual.
</t>
  </si>
  <si>
    <t>$3.528.583</t>
  </si>
  <si>
    <t xml:space="preserve">1.Titulo Bachiller Academico
2.Título profesional en diseño gráfico, cine y televisión, publicidad o áreas afines. 
</t>
  </si>
  <si>
    <t xml:space="preserve">Cuatro (4) años en actividades relacionadas con graficación y/o diseño. (Tecnico)
</t>
  </si>
  <si>
    <t xml:space="preserve">Siete  años en actividades relacionadas con graficación y/o diseño.
</t>
  </si>
  <si>
    <t xml:space="preserve">
1.Elaborar y proponer diseños de composición gráfica que permitan enriquecer la narrativa de los productos audiovisuales o piezas gráficas fijas. 
2.Entregar los productos graficados con las modificaciones requeridas y los archivos editables de acuerdo con las especificaciones concertadas con el realizador y/o productor del proyecto audiovisual.
3.Informar al supervisor del contrato sobre las actividades realizadas, los pendientes y las novedades presentadas. 
4.Velar y salvaguardar el hardware, software, amoblamientos y estructuras físicas estructuras físicas que habilite el canal para el desarrollo del objeto del contrato.
5.Usar adecuada y oportunamente las herramientas de seguridad informática con las que cuenta Capital para evitar virus, malware y otras amenazas que pudieran poner en riesgo la integridad de la información y estar presentes en dispositivos de almacenamiento externo (USB, discos duros externos, etc.).
6.descargar de internet material, ni utilizar software sin la respectiva licencia; en caso tal, los costos y responsabilidades que se deriven de ello deberán ser asumidos en su totalidad por el contratista.
</t>
  </si>
  <si>
    <t>Apoyo Administrativo</t>
  </si>
  <si>
    <t>Experiencia en gestión administrativa, para que apoye la estructuración y revisión de los informes de supervisión que presenten los contratistas del Proyecto Periodístico a la Dirección Operativa, verifique que los controles asociados con todas las actividades contractuales</t>
  </si>
  <si>
    <t xml:space="preserve">1.Titulo Bachiller Academico
</t>
  </si>
  <si>
    <t xml:space="preserve">Experiencia mínima de seis (6) años en actividades de asistencia y/o apoyo administrativo.
</t>
  </si>
  <si>
    <t xml:space="preserve">seis  años en actividades de asistencia y/ o apoyo administativo
</t>
  </si>
  <si>
    <t xml:space="preserve">
1. Prestar asistencia administrativa para los Proyectos Periodístico, de Opinión, Actualidad y de análisis de Canal Capital, para la adecuada operación de cada proyecto.
2. Asistir a las reuniones que se requieran para para el cumplimiento del objeto contractual.
3. Apoyar en la proyección de respuestas de las PQRS que sean enviadas desde el área de atención al ciudadano.
4. Apoyar cuando se requiera, la realización de certificaciones de pago, así como la revisión del informe de actividades y certificación de cierre contractual de los contratistas pertenecientes a los Proyectos Periodísticos, de Opinión, Actualidad y de Análisis de Canal Capital y los trámites requeridos para la radicación de las cuentas de cobro.
5. Apoyar el seguimiento de la ejecución presupuestal de los contratos pertenecientes al Proyecto Periodístico de Opinión, Actualidad y de Análisis de Canal Capital, que son supervisados por la Dirección Operativa.
6. Realizar la proyección de cartas, informes, oficios, memorandos y certificaciones que se generen de los Proyectos Periodísticos, de Opinión,  Actualidad y de análisis, dirigidos a los agentes internos y externos.
7. Apoyar en el proceso precontractual y firma; así como el seguimiento de los requisitos de perfeccionamiento y ejecución de los contratos de los Proyectos Periodísticos, de Opinión, Actualidad y de Análisis de Canal Capital, que adelante la Dirección Operativa.
8. Realizar las demás actividades que resulten necesarias y esenciales para el cumplimiento del objeto contractual.
</t>
  </si>
  <si>
    <t>$ 3.090.000</t>
  </si>
  <si>
    <t>Honorios sin SS</t>
  </si>
  <si>
    <t>DIAS</t>
  </si>
  <si>
    <t>SALARIO 2021</t>
  </si>
  <si>
    <t xml:space="preserve">PRIMA TECNICA </t>
  </si>
  <si>
    <t>GASTOS  DE REPRESENT.</t>
  </si>
  <si>
    <t>SUBTOTAL SALARIO</t>
  </si>
  <si>
    <t>BONIFICACION POR Ss 35%</t>
  </si>
  <si>
    <t>1/12 BONIFICACION POR Ss</t>
  </si>
  <si>
    <t>PRIMA DE SERVICIOS</t>
  </si>
  <si>
    <t>1/12 PRIMA DE SERVICIOS</t>
  </si>
  <si>
    <t>VACACIONES</t>
  </si>
  <si>
    <t>PRIMA DE VACACIONES</t>
  </si>
  <si>
    <t>1/12 PRIMA DE VACACIONES</t>
  </si>
  <si>
    <t>PRIMA NAVIDAD</t>
  </si>
  <si>
    <t>1/12 PRIMA NAVIDAD</t>
  </si>
  <si>
    <t>CESANTIAS</t>
  </si>
  <si>
    <t>INT/CESANTIAS</t>
  </si>
  <si>
    <t>BONIFICACION POR RECREACION</t>
  </si>
  <si>
    <t xml:space="preserve">TOTAL PRESTACIONES </t>
  </si>
  <si>
    <t>SALUD AÑO    (8.5%)</t>
  </si>
  <si>
    <t>PENSION AÑO (12.00%)</t>
  </si>
  <si>
    <t xml:space="preserve">ARL  AÑO        (1.044%) </t>
  </si>
  <si>
    <t>CAJA AÑO          (4%)</t>
  </si>
  <si>
    <t>ICBF  AÑO      (3%)</t>
  </si>
  <si>
    <t>SENA  AÑO          (2%)</t>
  </si>
  <si>
    <t xml:space="preserve">COSTO ANUAL POR CARGO </t>
  </si>
  <si>
    <t>Honorarios por año</t>
  </si>
  <si>
    <t>salario promedio año</t>
  </si>
  <si>
    <t># DE CARGOS</t>
  </si>
  <si>
    <t>PROGRAMACIÓN</t>
  </si>
  <si>
    <t>producción</t>
  </si>
  <si>
    <t>Operador drone</t>
  </si>
  <si>
    <t>Conocimientos en en Comunicación social y periodismo, producción de medios audiovisuales o carreras afines.</t>
  </si>
  <si>
    <t>1.Titulo Bachiller Academico 
2.Título Tecnológicos en Comunicación social y periodismo, producción de medios audiovisuales o carreras afines.</t>
  </si>
  <si>
    <t>Dos (2) años en actividades relacionadas con operación de Drone, producción, edición y/o
tratamiento de imágenes audiovisuales.
Curso de piloto de RPA certificado por un centro de instrucción aeronáutico. Certificar 200 decolajes y/o
recuperación y certificar 40 horas de vuelo.</t>
  </si>
  <si>
    <t>Seis (6) años en actividades relacionadas con operación de Drone, producción, edición y/o
tratamiento de imágenes audiovisuales.
Curso de piloto de RPA certificado por un centro de instrucción aeronáutico. Certificar 200 decolajes y/o
recuperación y certificar 40 horas de vuelo.</t>
  </si>
  <si>
    <t>1.Organizar la programación de las actividades de vuelo en coordinación con el equipo de ingeniería y
producción.
2. Brindar acompañamiento a Capital en su proceso de obtención de los permisos de vuelo mensuales (o la
periodicidad que indique la Aerocivil), necesarios para uso de su Drone de acuerdo con toda la reglamentación
y normatividad vigente.
3. Corregir los Apéndices y demás documentos necesarios para la obtención de los permisos de vuelos
mensuales del RPA propiedad del Canal, de acuerdo con lo estipulado en la Circular Reglamentaria 002 de
2015 y las observaciones realizadas a éstos por Aerocivil.
4. Actuar como canal de comunicación entre Capital y Aerocivil con el propósito de adelantar todas las gestiones
necesarias para el cumplimiento de todos los requisitos a nivel documental y operacional que permitan obtener
los permisos de vuelo necesarios de acuerdo con la Circular Reglamentaria 002 de 2015.
5. Realizar y garantizar la correcta y eficaz operación del drone.
6. Realizar, operar y garantizar las grabaciones de los vuelos programados.
7. Garantizar el estricto cumplimiento de los procedimientos de comunicación con el ATC y los procedimientos
C2 (Comando y Control).
8. Garantizar estudio del manual específico de RPA propiedad del canal y del manual de operaciones de RPA de
la entidad.
9. Garantizar el estricto cumplimiento de la normatividad vigente y aplicable para la operación de RPA en
Colombia, de acuerdo con lo estipulado en la circular 002 de 2015 emitida por la Aeronáutica Civil.
10. Realizar seguimiento del estado de los elementos y equipos asignados para el cumplimiento de las actividades,
realizar mantenimiento y custodiarlos.
11. Reportar eventualidades que infieran negativamente en el del curso normal de la operación de los equipos y
transmisiones asignadas.
12. Otorgar las alertas correspondientes frente a los posibles riesgos que pudieran generar la reprogramación o
aborto de un vuelo.
13. Aportar en la viabilidad técnica en sitio de la realización de los vuelos programados por Capital.
14. Contribuir con los equipos de producción en la realización de piezas audiovisuales a través de propuestas
creativas que involucren tomas aéreas.</t>
  </si>
  <si>
    <t>COSTO  MENSUAL unitario DEL CARGO</t>
  </si>
  <si>
    <t>COSTO TOTAL MENSUAL DE LOS CARGOS</t>
  </si>
  <si>
    <t>Costo total de los cargos POR 3 MESES</t>
  </si>
  <si>
    <t>Director - Presentador y Líder Contenidos Sonoros</t>
  </si>
  <si>
    <t xml:space="preserve">Realizar la Dirección y presentación de un programa semanal e proyecto MESA CAPITAL o como llegue a denominarse y liderar la gestión de alianzas, el diseño, desarrollo, circulación y promoción de contenidos sonoros en coordinación con el área digital y promociones de la entidad y directores editoriales de los diferentes contenidos. </t>
  </si>
  <si>
    <t xml:space="preserve">  *Coordinar equipos                                                              *Planear , estructurar y definir temáticas  de un  proyecto audiovisual. 
*Aptitudes para la escucha, capacidad de buena concentración y organización.
*Capacidad para formular preguntas relevantes y de improvisación.
*Reconocimiento y credibilidad.                                                           *Planear , estructurar y definir temáticas  de un  proyecto sonoro. 
</t>
  </si>
  <si>
    <t>Titulo profesional en cualquier disciplina de las áreas de ciencias de la comunicación y/o ciencias políticas y sociales</t>
  </si>
  <si>
    <t>1.Dirigir y  presentar un programa semanal en señal abierta y realizar sus respectivas piezas convergentes para señal digital, de la franja Mesa Capital o como llegase a denominarse, según el enfoque a desarrollar.
2. Realizar escaletas y/o fichas de investigación del programa asignado.
3. Liderar reuniones editoriales del programa semanal designado y sus respectivas piezas convergentes. 
4. Proponer el contenido temático para cada programa.
5. Coordinar  la definición y desarrollo de los temas e invitados para cada programa, así como, la consecución de los mismos para su respectiva grabación.
6. Asistir al set (estudio y/o lugar de grabación remota), con el tiempo de antelación necesario para cumplir con las actividades de preproducción y grabación.
7. Diseñar y ejecutar una estrategia de producción y circulación de contenidos sonoros de acuerdo a los intereses editoriales de Capital, Sistema de Comunicación Pública.                                                                                                                                                                                                                                            8.Liderar la producción de los contenidos sonoros aprobados por Capital.                                                                             9.Liderar la gestión y ejecución de alianzas para la producción y circulaciónde contenidos sonoros.                                                                                                    10.Liderar el diseño y coordinación de convocatorias relacionadas con la producción y circulación de contenidos sonoros. 
11. Asistir a las reuniones programadas para el proyecto.</t>
  </si>
  <si>
    <t>Productor Sonoros</t>
  </si>
  <si>
    <t xml:space="preserve">Realizar actividades de Productor para el diseño, desarrollo, circulación y promoción de contenidos sonoros de Mesa Capital y de los diferentes contenidos de Mesa Capital </t>
  </si>
  <si>
    <t xml:space="preserve">*Planear y hacer seguimiento de contenidos asignados(habilidad para la elaboración de diseños de producción, presupuestos, cronogramas, herramientas para la producción en general y documentos escritos, concretos y
claros).
*Organizar la logística para la realización de los contenidos asignados.
* Administrar recursos de acuerdo con las necesidades de un proyecto.
</t>
  </si>
  <si>
    <t>Tres (3) años de experiencia  relacionada con las funciones del cargo.</t>
  </si>
  <si>
    <t xml:space="preserve">1.        Realizar la producción general de las piezas sonoras de Mesa Capital y otras marcas dentro del proyecto de contenidos digitales de la franja editorial de Canal Capital. Esto incluye piezas imprevistas, para las cuales se negociará el plazo de entrega, según la necesidad del proyecto de podcast y propuesta Capital.
2.        Participar en la creación del cronograma general de entregas de las piezas sonoras y digitales de Mesa Capital.
3.        Verificar el cumplimiento de los cronogramas de trabajo pactados por el director. 
4.        Realizar  el seguimiento y conexión con todas las personas responsables de las entregas de las piezas y asegurarse de que las condiciones sean las adecuadas para cumplir con el trabajo. 
5.        Proveer todos los insumos para la creación de podcasts y contenidos digitales y convergentes asignados al equipo de Mesa Capital
6.        Participar de los consejos de redacción y reuniones a las que se la convoque
7.        Hacer las solicitudes de materiales y equipos que sean necesarios para el cumplimiento con el cronograma de entregas
8.        Garantizar la publicación en los plazos estipulados de los contenidos creados por la franja de podcast de Mesa Capital y cualquier otra marca relacionada con el proyecto de podcast y contenidos digitales de Capital.
9. Cumplir con el cronograma del proyecto.
</t>
  </si>
  <si>
    <t>Editor Sonoros</t>
  </si>
  <si>
    <t xml:space="preserve">Realizar actividades de edición y postproducción de las piezas de circulación y promoción de contenidos sonoros de Mesa Capital y de los diferentes contenidos de Mesa Capital </t>
  </si>
  <si>
    <t xml:space="preserve">*Conocimientos de los diferentes programas de edición no lineal y de audio y su buen funcionamiento </t>
  </si>
  <si>
    <t>Titulo tecnólogo y/o técnico en comunicación social y/o periodismo, cine y televisión o profesiones afines a la producción sonora.</t>
  </si>
  <si>
    <t xml:space="preserve">1.        Editar hasta su finalización y publicación todas las piezas sonoras del proyecto Mesa Capital y otras marcas dentro del proyecto de contenidos digitales de la franja editorial de Canal Capital. Esto incluye piezas imprevistas, para las cuales se negociará el plazo de entrega, según la necesidad del proyecto de podcast y propuesta Capital.
2.        Participar de las reuniones a las que se le convoque y de los procesos de concertación del cronograma de entregas y producción.
3.        Garantizar la publicación en los plazos estipulados de los contenidos creados por la franja de sonoros de Mesa Capital y cualquier otra marca relacionada con el proyecto de podcast y contenidos digitales de Capital.
4.        Participar en la creación de otros proyectos editoriales de Mesa Capital Digital que requieran de edición y arreglo de la pista sonora, así como contenidos pensados para otras plataformas distintas a las aplicaciones de podcast o de acopio de producción sonora.
5.        Hacer las entregas a tiempo, de los contenidos designados, previo acuerdo sobre el cronograma compartido de tráfico.
6.        Resolver problemas de registro en las sesiones de grabación y encargarse de que el sonido de todos los participantes en los podcasts sea impecable. De requerirse sesiones extra para tapar huecos por errores de sonido, el contratista, previa conversación con el líder del proceso, debería ser quien se ponga al frente de convocarlas y realizarlas en un plazo muy breve.
7.        Abstenerse de compartir, prestar, divulgar, transferir de cualquier forma o medio las contraseñas que le han sido entregadas, la cuenta de usuario es de uso personal e intransferible, por lo que cualquier consecuencia adversa que derive de su mal uso, generado por descuido, negligencia o dolo, deberá ser asumida personalmente por el contratista al cual le fue otorgado el acceso a los servicios de TIC.
8. Cumplir con el cronograma del proyecto.
</t>
  </si>
  <si>
    <t>Investigador Sonoros</t>
  </si>
  <si>
    <t xml:space="preserve">*Analizar información.
*Excelente escritura, redacción, dicción y organización.
*Capacidad para formular preguntas relevantes.
*Capacidad de escribir con varios estilos diferentes.
*Capaz de transmitir información rápidamente y con precisión.
*Capaz de valorar qué posee interés periodístico.
*Conocimiento o interés por la materia sobre la que se escribe.
*Habilidad para la investigación.
</t>
  </si>
  <si>
    <t xml:space="preserve">1.	Investigar el contenido temático para los diferentes contenidos sonoros y digitales que hacen parte del proyecto Mesa Capital o como llegase a  denominarse.  
2.	Apoyar al lider de los contendidos sonoros en la propuesta de temas  y búsqueda de los invitados.
3.	Apoyar al productor  de los contenidos sonoros en la búsqueda y recopilación de material de apoyo audiovisual para la realización de los mismos. 
4.	Elaborar la fichas de investigación acordes a los contenidos asignados, incluyendo los asuntos relacionados con datos básicos para la producción (disposición de horarios para la grabación, material de apoyo, aclaración derechos de autor, entre otros señalados por la producción).
5.	Asistir y participar en las reuniones de producción y editoriales previas a la realización de los contenidos.
6.	Acompañar y dar orientación conceptual durante la etapa de post producción y  gestionar la realización de los ajustes necesarios hasta obtener la aprobación final del producto.
7.	Investigar y realizar (grabación) de las notas, podcast, entrevistas y en general el contenido requerido para los contenidos sonoros de Mesa Capital.
8.	Atender las directrices editoriales, periodísticas y de producción, propuestas por la dirección, coordinación editorial y/o producción general del proyecto Mesa Capital.
9.	Adelantar la consecución y manejo de fuentes necesarias para la ejecución de la producción y las investigaciones de contenido de los programas asignados.
10.	Asistir a los consejos de redacción y demás reuniones que sean necesarias para la coordinación y avance de las actividades del proyecto Mesa Capital.
11.	Realizar y entregar los informes necesarios correspondientes a la ejecución de su contrato.
12.	Cumplir con el cronograma para la realización del proyecto.
</t>
  </si>
  <si>
    <t>COSTO unitario 2 MESES</t>
  </si>
  <si>
    <t xml:space="preserve">
1. Presentar y conducir el Proyecto Periodístico de Canal Capital o como llegare a denominarse cuando sea necesario para el cumplimiento del objeto contractual.
2.Prestar asesoría en los consejos de redacción.
3.Apoyar las actividades de elaboración de la continuidad diaria de los temas abordados en el proyecto periodístico.
4. Elaborar los libretos del proyecto periodístico, de acuerdo con su experticia y conocimiento...
5. Sugerir titulares del noticiero del proyecto periodístico.
6. Proponer contenidos para las emisiones del proyecto periodístico en los diferentes formatos: Voice Over, VTR, Directazo, Directos y Full...
7. Asesorar desde su experticia, a la dirección del proyecto periodístico, en temas de producción, incluyendo el apoyo a la revisión de notas.
8. Apoyar al director en la coordinación de directos y emisiones al aire de los Especiales y del Proyecto Periodístico de actualidad.
9. Realizar las demás actividades que resulten necesarias y esenciales para el cumplimiento del objeto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</si>
</sst>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164" formatCode="[$ $]#,##0"/>
    <numFmt numFmtId="165" formatCode="&quot;$&quot;\ #,##0"/>
    <numFmt numFmtId="166" formatCode="_-* #,##0_-;\-* #,##0_-;_-* &quot;-&quot;??_-;_-@_-"/>
    <numFmt numFmtId="167" formatCode="_-&quot;$&quot;\ * #,##0_-;\-&quot;$&quot;\ * #,##0_-;_-&quot;$&quot;\ * &quot;-&quot;??_-;_-@_-"/>
  </numFmts>
  <fonts count="26" x14ac:knownFonts="1">
    <font>
      <sz val="12"/>
      <color theme="1"/>
      <name val="Arial"/>
    </font>
    <font>
      <sz val="12"/>
      <color theme="1"/>
      <name val="Calibri"/>
      <family val="2"/>
    </font>
    <font>
      <sz val="12"/>
      <name val="Arial"/>
      <family val="2"/>
    </font>
    <font>
      <sz val="12"/>
      <color theme="1"/>
      <name val="Arial"/>
      <family val="2"/>
    </font>
    <font>
      <sz val="12"/>
      <color theme="1"/>
      <name val="Calibri"/>
      <family val="2"/>
    </font>
    <font>
      <sz val="12"/>
      <color rgb="FF000000"/>
      <name val="Calibri"/>
      <family val="2"/>
    </font>
    <font>
      <i/>
      <sz val="12"/>
      <color rgb="FF000000"/>
      <name val="Calibri"/>
      <family val="2"/>
    </font>
    <font>
      <sz val="12"/>
      <color rgb="FF000000"/>
      <name val="Arial"/>
      <family val="2"/>
    </font>
    <font>
      <i/>
      <sz val="12"/>
      <color theme="1"/>
      <name val="Calibri"/>
      <family val="2"/>
    </font>
    <font>
      <i/>
      <sz val="12"/>
      <color rgb="FF000000"/>
      <name val="Calibri, sans-serif"/>
    </font>
    <font>
      <sz val="12"/>
      <color rgb="FF000000"/>
      <name val="Calibri, sans-serif"/>
    </font>
    <font>
      <b/>
      <sz val="11"/>
      <color theme="0"/>
      <name val="Calibri"/>
      <family val="2"/>
      <scheme val="minor"/>
    </font>
    <font>
      <sz val="11"/>
      <color theme="0"/>
      <name val="Calibri"/>
      <family val="2"/>
      <scheme val="minor"/>
    </font>
    <font>
      <sz val="12"/>
      <color theme="1"/>
      <name val="Arial"/>
      <family val="2"/>
    </font>
    <font>
      <sz val="12"/>
      <name val="Arial"/>
      <family val="2"/>
    </font>
    <font>
      <sz val="10"/>
      <name val="Arial"/>
      <family val="2"/>
    </font>
    <font>
      <b/>
      <sz val="11"/>
      <name val="Tahoma"/>
      <family val="2"/>
    </font>
    <font>
      <sz val="12"/>
      <name val="Tahoma"/>
      <family val="2"/>
    </font>
    <font>
      <sz val="12"/>
      <color theme="1"/>
      <name val="Calibri"/>
      <family val="2"/>
    </font>
    <font>
      <b/>
      <sz val="12"/>
      <color theme="1"/>
      <name val="Arial"/>
      <family val="2"/>
    </font>
    <font>
      <sz val="12"/>
      <color rgb="FF000000"/>
      <name val="Calibri"/>
      <family val="2"/>
    </font>
    <font>
      <b/>
      <sz val="12"/>
      <color rgb="FF000000"/>
      <name val="Calibri"/>
      <family val="2"/>
    </font>
    <font>
      <sz val="12"/>
      <color rgb="FF000000"/>
      <name val="Arial"/>
      <family val="2"/>
    </font>
    <font>
      <b/>
      <sz val="16"/>
      <color rgb="FFFF0000"/>
      <name val="Arial"/>
      <family val="2"/>
    </font>
    <font>
      <sz val="12"/>
      <color theme="1"/>
      <name val="Arial"/>
      <family val="2"/>
    </font>
    <font>
      <sz val="12"/>
      <name val="Calibri"/>
      <family val="2"/>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rgb="FF00FFFF"/>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diagonal/>
    </border>
  </borders>
  <cellStyleXfs count="3">
    <xf numFmtId="0" fontId="0" fillId="0" borderId="0"/>
    <xf numFmtId="0" fontId="15" fillId="0" borderId="0"/>
    <xf numFmtId="44" fontId="24" fillId="0" borderId="0" applyFont="0" applyFill="0" applyBorder="0" applyAlignment="0" applyProtection="0"/>
  </cellStyleXfs>
  <cellXfs count="82">
    <xf numFmtId="0" fontId="0" fillId="0" borderId="0" xfId="0" applyFont="1" applyAlignment="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0" fillId="4" borderId="0" xfId="0" applyFont="1" applyFill="1" applyAlignment="1"/>
    <xf numFmtId="0" fontId="12" fillId="5" borderId="0" xfId="0" applyFont="1" applyFill="1" applyAlignment="1"/>
    <xf numFmtId="165" fontId="1" fillId="0" borderId="3" xfId="0" applyNumberFormat="1" applyFont="1" applyBorder="1" applyAlignment="1">
      <alignment vertical="center" wrapText="1"/>
    </xf>
    <xf numFmtId="0" fontId="16" fillId="6" borderId="0" xfId="1" applyFont="1" applyFill="1" applyBorder="1" applyAlignment="1">
      <alignment horizontal="center" vertical="center" wrapText="1"/>
    </xf>
    <xf numFmtId="0" fontId="12" fillId="5" borderId="0" xfId="0" applyFont="1" applyFill="1" applyAlignment="1">
      <alignment wrapText="1"/>
    </xf>
    <xf numFmtId="166" fontId="17" fillId="3" borderId="3" xfId="1" applyNumberFormat="1" applyFont="1" applyFill="1" applyBorder="1" applyAlignment="1">
      <alignment horizontal="center"/>
    </xf>
    <xf numFmtId="166" fontId="17" fillId="3" borderId="3" xfId="1" applyNumberFormat="1" applyFont="1" applyFill="1" applyBorder="1"/>
    <xf numFmtId="166" fontId="14" fillId="3" borderId="3" xfId="1" applyNumberFormat="1" applyFont="1" applyFill="1" applyBorder="1"/>
    <xf numFmtId="166" fontId="13" fillId="0" borderId="3" xfId="0" applyNumberFormat="1" applyFont="1" applyBorder="1"/>
    <xf numFmtId="165" fontId="18" fillId="0" borderId="3" xfId="0" applyNumberFormat="1" applyFont="1" applyBorder="1" applyAlignment="1">
      <alignment vertical="center" wrapText="1"/>
    </xf>
    <xf numFmtId="0" fontId="13" fillId="0" borderId="0" xfId="0" applyFont="1" applyAlignment="1"/>
    <xf numFmtId="166" fontId="17" fillId="7" borderId="3" xfId="1" applyNumberFormat="1" applyFont="1" applyFill="1" applyBorder="1"/>
    <xf numFmtId="165" fontId="18" fillId="6" borderId="3" xfId="0" applyNumberFormat="1" applyFont="1" applyFill="1" applyBorder="1" applyAlignment="1">
      <alignment vertical="center" wrapText="1"/>
    </xf>
    <xf numFmtId="165" fontId="1" fillId="6" borderId="3" xfId="0" applyNumberFormat="1" applyFont="1" applyFill="1" applyBorder="1" applyAlignment="1">
      <alignment vertical="center" wrapText="1"/>
    </xf>
    <xf numFmtId="0" fontId="0" fillId="6" borderId="0" xfId="0" applyFont="1" applyFill="1" applyAlignment="1"/>
    <xf numFmtId="166" fontId="0" fillId="0" borderId="0" xfId="0" applyNumberFormat="1" applyFont="1" applyAlignment="1"/>
    <xf numFmtId="0" fontId="0" fillId="0" borderId="0" xfId="0" applyFont="1" applyAlignment="1">
      <alignment horizontal="center"/>
    </xf>
    <xf numFmtId="0" fontId="1"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20" fillId="3" borderId="0" xfId="0" applyFont="1" applyFill="1" applyBorder="1" applyAlignment="1">
      <alignment horizontal="center" vertical="center" wrapText="1"/>
    </xf>
    <xf numFmtId="0" fontId="0" fillId="3" borderId="0" xfId="0" applyFont="1" applyFill="1" applyBorder="1" applyAlignment="1"/>
    <xf numFmtId="0" fontId="22" fillId="0" borderId="0" xfId="0" applyFont="1" applyBorder="1" applyAlignment="1">
      <alignment horizontal="center" vertical="center" wrapText="1"/>
    </xf>
    <xf numFmtId="3" fontId="18" fillId="0" borderId="0" xfId="0" applyNumberFormat="1" applyFont="1" applyBorder="1" applyAlignment="1">
      <alignment horizontal="center" vertical="center" wrapText="1"/>
    </xf>
    <xf numFmtId="0" fontId="12" fillId="5" borderId="0" xfId="0" applyFont="1" applyFill="1" applyAlignment="1">
      <alignment horizontal="center"/>
    </xf>
    <xf numFmtId="0" fontId="0" fillId="0" borderId="3" xfId="0" applyFont="1" applyBorder="1" applyAlignment="1">
      <alignment horizontal="center"/>
    </xf>
    <xf numFmtId="0" fontId="18" fillId="0" borderId="3" xfId="0" applyFont="1" applyBorder="1" applyAlignment="1">
      <alignment horizontal="center" vertical="center" wrapText="1"/>
    </xf>
    <xf numFmtId="9" fontId="0" fillId="0" borderId="0" xfId="0" applyNumberFormat="1" applyFont="1" applyAlignment="1"/>
    <xf numFmtId="166" fontId="23" fillId="0" borderId="0" xfId="0" applyNumberFormat="1" applyFont="1" applyAlignment="1"/>
    <xf numFmtId="0" fontId="1" fillId="0" borderId="0" xfId="0" applyFont="1" applyBorder="1" applyAlignment="1">
      <alignment horizontal="center" vertical="center" wrapText="1"/>
    </xf>
    <xf numFmtId="0" fontId="0" fillId="0" borderId="0" xfId="0" applyFont="1" applyBorder="1" applyAlignment="1"/>
    <xf numFmtId="0" fontId="1" fillId="8" borderId="0" xfId="0" applyFont="1" applyFill="1" applyBorder="1" applyAlignment="1">
      <alignment horizontal="center" vertical="center" wrapText="1"/>
    </xf>
    <xf numFmtId="0" fontId="1" fillId="0" borderId="0" xfId="0" applyFont="1" applyBorder="1" applyAlignment="1">
      <alignment horizontal="left" vertical="center" wrapText="1"/>
    </xf>
    <xf numFmtId="166" fontId="17" fillId="3" borderId="0" xfId="1" applyNumberFormat="1" applyFont="1" applyFill="1" applyBorder="1" applyAlignment="1">
      <alignment horizontal="center"/>
    </xf>
    <xf numFmtId="0" fontId="3" fillId="0" borderId="0" xfId="0" applyFont="1" applyAlignment="1"/>
    <xf numFmtId="167" fontId="0" fillId="0" borderId="0" xfId="2" applyNumberFormat="1" applyFont="1" applyAlignment="1"/>
    <xf numFmtId="0" fontId="16" fillId="6" borderId="4" xfId="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4" fillId="3" borderId="3" xfId="1" applyFont="1" applyFill="1" applyBorder="1" applyAlignment="1">
      <alignment horizontal="center"/>
    </xf>
    <xf numFmtId="0" fontId="18" fillId="0" borderId="3" xfId="0" applyFont="1" applyBorder="1" applyAlignment="1">
      <alignment vertical="center" wrapText="1"/>
    </xf>
    <xf numFmtId="0" fontId="1" fillId="0" borderId="3" xfId="0" applyFont="1" applyBorder="1" applyAlignment="1">
      <alignment horizontal="left" vertical="center" wrapText="1"/>
    </xf>
    <xf numFmtId="0" fontId="3"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164" fontId="1" fillId="0" borderId="3" xfId="0" applyNumberFormat="1" applyFont="1" applyBorder="1" applyAlignment="1">
      <alignment horizontal="center" vertical="center" wrapText="1"/>
    </xf>
    <xf numFmtId="165" fontId="1" fillId="0" borderId="3" xfId="0" applyNumberFormat="1" applyFont="1" applyFill="1" applyBorder="1" applyAlignment="1">
      <alignment vertical="center" wrapText="1"/>
    </xf>
    <xf numFmtId="0" fontId="2" fillId="0" borderId="3" xfId="0" applyFont="1" applyBorder="1" applyAlignment="1">
      <alignment vertical="center" wrapText="1"/>
    </xf>
    <xf numFmtId="0" fontId="4" fillId="0" borderId="3" xfId="0" applyFont="1" applyBorder="1" applyAlignment="1">
      <alignment vertical="center" wrapText="1"/>
    </xf>
    <xf numFmtId="0" fontId="2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left" vertical="center" wrapText="1"/>
    </xf>
    <xf numFmtId="0" fontId="7" fillId="0" borderId="3" xfId="0" applyFont="1" applyBorder="1" applyAlignment="1">
      <alignment horizontal="center" vertical="center" wrapText="1"/>
    </xf>
    <xf numFmtId="165" fontId="7" fillId="0" borderId="3"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0" fontId="3" fillId="0" borderId="3" xfId="0" applyFont="1" applyBorder="1" applyAlignment="1">
      <alignment horizontal="left" vertical="center" wrapText="1"/>
    </xf>
    <xf numFmtId="3" fontId="1" fillId="0" borderId="3" xfId="0" applyNumberFormat="1" applyFont="1" applyBorder="1" applyAlignment="1">
      <alignment horizontal="center" vertical="center" wrapText="1"/>
    </xf>
    <xf numFmtId="0" fontId="1" fillId="0" borderId="3" xfId="0" applyFont="1" applyBorder="1" applyAlignment="1">
      <alignment vertical="center" wrapText="1"/>
    </xf>
    <xf numFmtId="0" fontId="0" fillId="3" borderId="3" xfId="0" applyFont="1" applyFill="1" applyBorder="1" applyAlignment="1">
      <alignment horizontal="center"/>
    </xf>
    <xf numFmtId="0" fontId="18" fillId="3" borderId="3" xfId="0" applyFont="1" applyFill="1" applyBorder="1" applyAlignment="1">
      <alignment horizontal="center" vertical="center" wrapText="1"/>
    </xf>
    <xf numFmtId="166" fontId="13" fillId="3" borderId="3" xfId="0" applyNumberFormat="1" applyFont="1" applyFill="1" applyBorder="1"/>
    <xf numFmtId="165" fontId="7" fillId="3" borderId="3" xfId="0" applyNumberFormat="1" applyFont="1" applyFill="1" applyBorder="1" applyAlignment="1">
      <alignment horizontal="center" vertical="center" wrapText="1"/>
    </xf>
    <xf numFmtId="165" fontId="1" fillId="3" borderId="3" xfId="0" applyNumberFormat="1"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0" fillId="3" borderId="0" xfId="0" applyFont="1" applyFill="1" applyAlignment="1"/>
    <xf numFmtId="0" fontId="18" fillId="3" borderId="3" xfId="0" applyFont="1" applyFill="1" applyBorder="1" applyAlignment="1">
      <alignment horizontal="left" vertical="center" wrapText="1"/>
    </xf>
    <xf numFmtId="0" fontId="21"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1" fillId="8" borderId="3" xfId="0" applyFont="1" applyFill="1" applyBorder="1" applyAlignment="1">
      <alignment horizontal="center" vertical="center" wrapText="1"/>
    </xf>
    <xf numFmtId="0" fontId="0" fillId="3" borderId="0" xfId="0" applyFont="1" applyFill="1" applyAlignment="1">
      <alignment horizontal="center"/>
    </xf>
    <xf numFmtId="0" fontId="0" fillId="3" borderId="0" xfId="0" applyFont="1" applyFill="1" applyBorder="1" applyAlignment="1">
      <alignment horizontal="center"/>
    </xf>
    <xf numFmtId="0" fontId="1" fillId="3" borderId="0" xfId="0" applyFont="1" applyFill="1" applyBorder="1" applyAlignment="1">
      <alignment horizontal="center" vertical="center" wrapText="1"/>
    </xf>
    <xf numFmtId="166" fontId="19" fillId="3" borderId="0" xfId="0" applyNumberFormat="1" applyFont="1" applyFill="1" applyAlignment="1"/>
    <xf numFmtId="0" fontId="22" fillId="3" borderId="0"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dra.montilla\Downloads\DETALLADO%20DE%20NECESIDADES%20DE%20PRODUCCI&#211;N%2003-08-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3">
          <cell r="B3" t="str">
            <v>DIRECTIVO</v>
          </cell>
        </row>
        <row r="4">
          <cell r="B4" t="str">
            <v>ASESOR</v>
          </cell>
        </row>
        <row r="5">
          <cell r="B5" t="str">
            <v>PROFESIONAL</v>
          </cell>
        </row>
        <row r="6">
          <cell r="B6" t="str">
            <v>TÉCNICO</v>
          </cell>
        </row>
        <row r="7">
          <cell r="B7" t="str">
            <v>ASISTENCIAL</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935"/>
  <sheetViews>
    <sheetView tabSelected="1" zoomScale="60" zoomScaleNormal="60" workbookViewId="0">
      <pane xSplit="10" ySplit="3" topLeftCell="AQ4" activePane="bottomRight" state="frozen"/>
      <selection pane="topRight" activeCell="K1" sqref="K1"/>
      <selection pane="bottomLeft" activeCell="A4" sqref="A4"/>
      <selection pane="bottomRight" activeCell="AR74" sqref="AR74"/>
    </sheetView>
  </sheetViews>
  <sheetFormatPr baseColWidth="10" defaultColWidth="11.21875" defaultRowHeight="15" customHeight="1" x14ac:dyDescent="0.2"/>
  <cols>
    <col min="1" max="1" width="11.33203125" style="21" bestFit="1" customWidth="1"/>
    <col min="2" max="2" width="11.33203125" customWidth="1"/>
    <col min="3" max="3" width="11.33203125" bestFit="1" customWidth="1"/>
    <col min="4" max="4" width="14.6640625" bestFit="1" customWidth="1"/>
    <col min="5" max="6" width="11.33203125" bestFit="1" customWidth="1"/>
    <col min="7" max="7" width="13.21875" customWidth="1"/>
    <col min="8" max="8" width="22.88671875" bestFit="1" customWidth="1"/>
    <col min="9" max="9" width="11.33203125" bestFit="1" customWidth="1"/>
    <col min="10" max="10" width="13.44140625" customWidth="1"/>
    <col min="11" max="11" width="11.33203125" bestFit="1" customWidth="1"/>
    <col min="12" max="12" width="13.77734375" customWidth="1"/>
    <col min="13" max="13" width="13.5546875" customWidth="1"/>
    <col min="14" max="14" width="11.33203125" bestFit="1" customWidth="1"/>
    <col min="15" max="15" width="18.44140625" bestFit="1" customWidth="1"/>
    <col min="16" max="16" width="11.33203125" bestFit="1" customWidth="1"/>
    <col min="17" max="17" width="13.21875" bestFit="1" customWidth="1"/>
    <col min="18" max="19" width="11.33203125" bestFit="1" customWidth="1"/>
    <col min="20" max="20" width="14.21875" customWidth="1"/>
    <col min="21" max="21" width="11.33203125" bestFit="1" customWidth="1"/>
    <col min="22" max="22" width="15.88671875" bestFit="1" customWidth="1"/>
    <col min="23" max="23" width="11.33203125" bestFit="1" customWidth="1"/>
    <col min="24" max="24" width="17.33203125" bestFit="1" customWidth="1"/>
    <col min="25" max="26" width="11.33203125" bestFit="1" customWidth="1"/>
    <col min="27" max="27" width="27.6640625" bestFit="1" customWidth="1"/>
    <col min="28" max="28" width="17.77734375" bestFit="1" customWidth="1"/>
    <col min="29" max="30" width="17.77734375" customWidth="1"/>
    <col min="31" max="31" width="23.77734375" bestFit="1" customWidth="1"/>
    <col min="32" max="32" width="23.77734375" customWidth="1"/>
    <col min="33" max="33" width="36.5546875" bestFit="1" customWidth="1"/>
    <col min="34" max="34" width="23.109375" bestFit="1" customWidth="1"/>
    <col min="35" max="35" width="24.5546875" style="19" bestFit="1" customWidth="1"/>
    <col min="36" max="36" width="18.44140625" customWidth="1"/>
    <col min="37" max="38" width="18.109375" customWidth="1"/>
    <col min="39" max="39" width="21" customWidth="1"/>
    <col min="40" max="40" width="46" customWidth="1"/>
    <col min="41" max="41" width="29.33203125" customWidth="1"/>
    <col min="42" max="42" width="19.6640625" customWidth="1"/>
    <col min="43" max="43" width="23.77734375" customWidth="1"/>
    <col min="44" max="44" width="59.6640625" customWidth="1"/>
    <col min="45" max="50" width="10.5546875" customWidth="1"/>
  </cols>
  <sheetData>
    <row r="1" spans="1:93" s="6" customFormat="1" ht="51" customHeight="1" x14ac:dyDescent="0.25">
      <c r="A1" s="28"/>
      <c r="B1" s="40" t="s">
        <v>499</v>
      </c>
      <c r="C1" s="40" t="s">
        <v>472</v>
      </c>
      <c r="D1" s="40" t="s">
        <v>473</v>
      </c>
      <c r="E1" s="40" t="s">
        <v>474</v>
      </c>
      <c r="F1" s="40" t="s">
        <v>475</v>
      </c>
      <c r="G1" s="40" t="s">
        <v>476</v>
      </c>
      <c r="H1" s="40" t="s">
        <v>477</v>
      </c>
      <c r="I1" s="40" t="s">
        <v>478</v>
      </c>
      <c r="J1" s="40" t="s">
        <v>479</v>
      </c>
      <c r="K1" s="40" t="s">
        <v>480</v>
      </c>
      <c r="L1" s="40" t="s">
        <v>481</v>
      </c>
      <c r="M1" s="40" t="s">
        <v>482</v>
      </c>
      <c r="N1" s="40" t="s">
        <v>483</v>
      </c>
      <c r="O1" s="40" t="s">
        <v>484</v>
      </c>
      <c r="P1" s="40" t="s">
        <v>485</v>
      </c>
      <c r="Q1" s="40" t="s">
        <v>486</v>
      </c>
      <c r="R1" s="40" t="s">
        <v>487</v>
      </c>
      <c r="S1" s="40" t="s">
        <v>488</v>
      </c>
      <c r="T1" s="40" t="s">
        <v>489</v>
      </c>
      <c r="U1" s="40" t="s">
        <v>490</v>
      </c>
      <c r="V1" s="40" t="s">
        <v>491</v>
      </c>
      <c r="W1" s="40" t="s">
        <v>492</v>
      </c>
      <c r="X1" s="40" t="s">
        <v>493</v>
      </c>
      <c r="Y1" s="40" t="s">
        <v>494</v>
      </c>
      <c r="Z1" s="40" t="s">
        <v>495</v>
      </c>
      <c r="AA1" s="40" t="s">
        <v>496</v>
      </c>
      <c r="AB1" s="8" t="s">
        <v>498</v>
      </c>
      <c r="AC1" s="8" t="s">
        <v>508</v>
      </c>
      <c r="AD1" s="8" t="s">
        <v>509</v>
      </c>
      <c r="AE1" s="8" t="s">
        <v>529</v>
      </c>
      <c r="AF1" s="8" t="s">
        <v>510</v>
      </c>
      <c r="AG1" s="41" t="s">
        <v>8</v>
      </c>
      <c r="AH1" s="9" t="s">
        <v>471</v>
      </c>
      <c r="AI1" s="9" t="s">
        <v>497</v>
      </c>
      <c r="AJ1" s="41" t="s">
        <v>9</v>
      </c>
      <c r="AK1" s="41" t="s">
        <v>0</v>
      </c>
      <c r="AL1" s="41" t="s">
        <v>1</v>
      </c>
      <c r="AM1" s="41" t="s">
        <v>2</v>
      </c>
      <c r="AN1" s="41" t="s">
        <v>3</v>
      </c>
      <c r="AO1" s="41" t="s">
        <v>4</v>
      </c>
      <c r="AP1" s="41" t="s">
        <v>5</v>
      </c>
      <c r="AQ1" s="41" t="s">
        <v>6</v>
      </c>
      <c r="AR1" s="41" t="s">
        <v>7</v>
      </c>
    </row>
    <row r="2" spans="1:93" s="15" customFormat="1" ht="15.75" customHeight="1" x14ac:dyDescent="0.2">
      <c r="A2" s="42">
        <v>1</v>
      </c>
      <c r="B2" s="22">
        <v>1</v>
      </c>
      <c r="C2" s="10">
        <v>360</v>
      </c>
      <c r="D2" s="11">
        <v>4580500</v>
      </c>
      <c r="E2" s="11">
        <v>0</v>
      </c>
      <c r="F2" s="11">
        <v>0</v>
      </c>
      <c r="G2" s="11">
        <f>+D2+E2+F2</f>
        <v>4580500</v>
      </c>
      <c r="H2" s="11">
        <v>0</v>
      </c>
      <c r="I2" s="11">
        <v>0</v>
      </c>
      <c r="J2" s="11">
        <f>(D2+F2+I2)/720*C2</f>
        <v>2290250</v>
      </c>
      <c r="K2" s="11">
        <f>+J2/12</f>
        <v>190854.16666666666</v>
      </c>
      <c r="L2" s="11">
        <f>+(D2+E2+K2+F2+I2)/30*22</f>
        <v>3498993.055555556</v>
      </c>
      <c r="M2" s="11">
        <f>+(D2+E2+F2+I2+K2)/30*15</f>
        <v>2385677.0833333335</v>
      </c>
      <c r="N2" s="11">
        <f>+M2/12</f>
        <v>198806.42361111112</v>
      </c>
      <c r="O2" s="11">
        <f>(D2+E2+F2+I2+K2+N2)/360*C2</f>
        <v>4970160.590277778</v>
      </c>
      <c r="P2" s="11">
        <f>+O2/12</f>
        <v>414180.04918981483</v>
      </c>
      <c r="Q2" s="11">
        <f>(D2+E2+F2+I2+K2+N2+P2)/360*C2</f>
        <v>5384340.6394675933</v>
      </c>
      <c r="R2" s="11">
        <f>Q2/360*C2*0.12</f>
        <v>646120.87673611112</v>
      </c>
      <c r="S2" s="11">
        <f>G2/30*2</f>
        <v>305366.66666666669</v>
      </c>
      <c r="T2" s="11">
        <f>+M2+O2+Q2+R2+J2+H2+S2+L2</f>
        <v>19480908.912037037</v>
      </c>
      <c r="U2" s="11">
        <v>0</v>
      </c>
      <c r="V2" s="11">
        <f>((G2+I2)*12)*12/100</f>
        <v>6595920</v>
      </c>
      <c r="W2" s="11">
        <f>((G2+I2)*12)*1.044/100</f>
        <v>573845.04</v>
      </c>
      <c r="X2" s="11">
        <f>(((G2+I2+K2+N2)*4/100)*12)</f>
        <v>2385677.0833333335</v>
      </c>
      <c r="Y2" s="11">
        <v>0</v>
      </c>
      <c r="Z2" s="11">
        <v>0</v>
      </c>
      <c r="AA2" s="12">
        <f>+((G2*12)+T2+U2+V2+W2+X2+Y2+Z2)*A2</f>
        <v>84002351.03537038</v>
      </c>
      <c r="AB2" s="13">
        <f>+(((D2+E2+F2)*12)+(J2+M2+O2+Q2+R2+S2))/12</f>
        <v>5912326.3213734562</v>
      </c>
      <c r="AC2" s="13">
        <f>+AA2/12</f>
        <v>7000195.9196141986</v>
      </c>
      <c r="AD2" s="13">
        <f>+AC2*B2</f>
        <v>7000195.9196141986</v>
      </c>
      <c r="AE2" s="13">
        <f>+AC2*2</f>
        <v>14000391.839228397</v>
      </c>
      <c r="AF2" s="13">
        <f>+AE2*B2</f>
        <v>14000391.839228397</v>
      </c>
      <c r="AG2" s="43" t="s">
        <v>18</v>
      </c>
      <c r="AH2" s="14">
        <f>((+AG2*40%)*30%)-AG2</f>
        <v>-6160000</v>
      </c>
      <c r="AI2" s="17">
        <f>+AG2*12</f>
        <v>84000000</v>
      </c>
      <c r="AJ2" s="43" t="s">
        <v>19</v>
      </c>
      <c r="AK2" s="30" t="s">
        <v>10</v>
      </c>
      <c r="AL2" s="43" t="s">
        <v>11</v>
      </c>
      <c r="AM2" s="43" t="s">
        <v>12</v>
      </c>
      <c r="AN2" s="43" t="s">
        <v>13</v>
      </c>
      <c r="AO2" s="43" t="s">
        <v>14</v>
      </c>
      <c r="AP2" s="43" t="s">
        <v>15</v>
      </c>
      <c r="AQ2" s="43" t="s">
        <v>16</v>
      </c>
      <c r="AR2" s="43" t="s">
        <v>17</v>
      </c>
    </row>
    <row r="3" spans="1:93" ht="15.75" customHeight="1" x14ac:dyDescent="0.2">
      <c r="A3" s="29">
        <f>1+A2</f>
        <v>2</v>
      </c>
      <c r="B3" s="22">
        <v>1</v>
      </c>
      <c r="C3" s="10">
        <v>360</v>
      </c>
      <c r="D3" s="11">
        <v>6543430</v>
      </c>
      <c r="E3" s="11">
        <v>0</v>
      </c>
      <c r="F3" s="11">
        <v>0</v>
      </c>
      <c r="G3" s="11">
        <f>+D3+E3+F3</f>
        <v>6543430</v>
      </c>
      <c r="H3" s="11">
        <v>0</v>
      </c>
      <c r="I3" s="11">
        <v>0</v>
      </c>
      <c r="J3" s="11">
        <f>(D3+F3+I3)/720*C3</f>
        <v>3271715</v>
      </c>
      <c r="K3" s="11">
        <f>+J3/12</f>
        <v>272642.91666666669</v>
      </c>
      <c r="L3" s="11">
        <f>+(D3+E3+K3+F3+I3)/30*22</f>
        <v>4998453.472222222</v>
      </c>
      <c r="M3" s="11">
        <f>+(D3+E3+F3+I3+K3)/30*15</f>
        <v>3408036.4583333335</v>
      </c>
      <c r="N3" s="11">
        <f>+M3/12</f>
        <v>284003.03819444444</v>
      </c>
      <c r="O3" s="11">
        <f>(D3+E3+F3+I3+K3+N3)/360*C3</f>
        <v>7100075.954861111</v>
      </c>
      <c r="P3" s="11">
        <f>+O3/12</f>
        <v>591672.99623842596</v>
      </c>
      <c r="Q3" s="11">
        <f>(D3+E3+F3+I3+K3+N3+P3)/360*C3</f>
        <v>7691748.9510995373</v>
      </c>
      <c r="R3" s="11">
        <f>Q3/360*C3*0.12</f>
        <v>923009.8741319445</v>
      </c>
      <c r="S3" s="11">
        <f>G3/30*2</f>
        <v>436228.66666666669</v>
      </c>
      <c r="T3" s="11">
        <f>+M3+O3+Q3+R3+J3+H3+S3+L3</f>
        <v>27829268.377314813</v>
      </c>
      <c r="U3" s="11"/>
      <c r="V3" s="11">
        <f>((G3+I3)*12)*12/100</f>
        <v>9422539.1999999993</v>
      </c>
      <c r="W3" s="11">
        <f>((G3+I3)*12)*1.044/100</f>
        <v>819760.91040000005</v>
      </c>
      <c r="X3" s="11">
        <f>(((G3+I3+K3+N3)*4/100)*12)</f>
        <v>3408036.458333333</v>
      </c>
      <c r="Y3" s="11">
        <v>0</v>
      </c>
      <c r="Z3" s="11">
        <v>0</v>
      </c>
      <c r="AA3" s="12">
        <f>+((G3*12)+T3+U3+V3+W3+X3+Y3+Z3)</f>
        <v>120000764.94604814</v>
      </c>
      <c r="AB3" s="13">
        <f>+(((D3+E3+F3)*12)+(J3+M3+O3+Q3+R3+S3))/12</f>
        <v>8445997.9087577164</v>
      </c>
      <c r="AC3" s="13">
        <f t="shared" ref="AC3:AC58" si="0">+AA3/12</f>
        <v>10000063.745504012</v>
      </c>
      <c r="AD3" s="13">
        <f>+AC3*B3</f>
        <v>10000063.745504012</v>
      </c>
      <c r="AE3" s="13">
        <f t="shared" ref="AE3:AE66" si="1">+AC3*2</f>
        <v>20000127.491008025</v>
      </c>
      <c r="AF3" s="13">
        <f>+AE3*B3</f>
        <v>20000127.491008025</v>
      </c>
      <c r="AG3" s="22" t="s">
        <v>27</v>
      </c>
      <c r="AH3" s="7">
        <f t="shared" ref="AH3:AH58" si="2">((+AG3*40%)*30%)-AG3</f>
        <v>-8800000</v>
      </c>
      <c r="AI3" s="18">
        <f t="shared" ref="AI3:AI58" si="3">+AG3*12</f>
        <v>120000000</v>
      </c>
      <c r="AJ3" s="22" t="s">
        <v>19</v>
      </c>
      <c r="AK3" s="22" t="s">
        <v>20</v>
      </c>
      <c r="AL3" s="22" t="s">
        <v>21</v>
      </c>
      <c r="AM3" s="22" t="s">
        <v>22</v>
      </c>
      <c r="AN3" s="22" t="s">
        <v>23</v>
      </c>
      <c r="AO3" s="22" t="s">
        <v>24</v>
      </c>
      <c r="AP3" s="22" t="s">
        <v>25</v>
      </c>
      <c r="AQ3" s="22" t="s">
        <v>16</v>
      </c>
      <c r="AR3" s="44" t="s">
        <v>26</v>
      </c>
    </row>
    <row r="4" spans="1:93" s="5" customFormat="1" ht="15.75" customHeight="1" x14ac:dyDescent="0.2">
      <c r="A4" s="29">
        <f t="shared" ref="A4:A67" si="4">1+A3</f>
        <v>3</v>
      </c>
      <c r="B4" s="22">
        <v>5</v>
      </c>
      <c r="C4" s="10">
        <v>360</v>
      </c>
      <c r="D4" s="11">
        <f t="shared" ref="D4:D31" si="5">+AG4*(1-34.566%)</f>
        <v>5234719.9999999991</v>
      </c>
      <c r="E4" s="11">
        <v>0</v>
      </c>
      <c r="F4" s="11">
        <v>0</v>
      </c>
      <c r="G4" s="11">
        <f t="shared" ref="G4:G58" si="6">+D4+E4+F4</f>
        <v>5234719.9999999991</v>
      </c>
      <c r="H4" s="11">
        <v>0</v>
      </c>
      <c r="I4" s="11">
        <v>0</v>
      </c>
      <c r="J4" s="11">
        <f t="shared" ref="J4:J58" si="7">(D4+F4+I4)/720*C4</f>
        <v>2617359.9999999995</v>
      </c>
      <c r="K4" s="11">
        <f t="shared" ref="K4:K58" si="8">+J4/12</f>
        <v>218113.33333333328</v>
      </c>
      <c r="L4" s="11">
        <f t="shared" ref="L4:L58" si="9">+(D4+E4+K4+F4+I4)/30*22</f>
        <v>3998744.4444444436</v>
      </c>
      <c r="M4" s="11">
        <f t="shared" ref="M4:M58" si="10">+(D4+E4+F4+I4+K4)/30*15</f>
        <v>2726416.666666666</v>
      </c>
      <c r="N4" s="11">
        <f t="shared" ref="N4:N58" si="11">+M4/12</f>
        <v>227201.38888888885</v>
      </c>
      <c r="O4" s="11">
        <f t="shared" ref="O4:O58" si="12">(D4+E4+F4+I4+K4+N4)/360*C4</f>
        <v>5680034.7222222211</v>
      </c>
      <c r="P4" s="11">
        <f t="shared" ref="P4:P58" si="13">+O4/12</f>
        <v>473336.22685185174</v>
      </c>
      <c r="Q4" s="11">
        <f t="shared" ref="Q4:Q58" si="14">(D4+E4+F4+I4+K4+N4+P4)/360*C4</f>
        <v>6153370.9490740728</v>
      </c>
      <c r="R4" s="11">
        <f t="shared" ref="R4:R58" si="15">Q4/360*C4*0.12</f>
        <v>738404.51388888876</v>
      </c>
      <c r="S4" s="11">
        <f t="shared" ref="S4:S58" si="16">G4/30*2</f>
        <v>348981.33333333326</v>
      </c>
      <c r="T4" s="11">
        <f t="shared" ref="T4:T58" si="17">+M4+O4+Q4+R4+J4+H4+S4+L4</f>
        <v>22263312.629629623</v>
      </c>
      <c r="U4" s="11"/>
      <c r="V4" s="11">
        <f t="shared" ref="V4:V58" si="18">((G4+I4)*12)*12/100</f>
        <v>7537996.799999998</v>
      </c>
      <c r="W4" s="11">
        <f t="shared" ref="W4:W58" si="19">((G4+I4)*12)*1.044/100</f>
        <v>655805.72159999993</v>
      </c>
      <c r="X4" s="11">
        <f t="shared" ref="X4:X58" si="20">(((G4+I4+K4+N4)*4/100)*12)</f>
        <v>2726416.666666666</v>
      </c>
      <c r="Y4" s="11">
        <v>0</v>
      </c>
      <c r="Z4" s="11">
        <v>0</v>
      </c>
      <c r="AA4" s="12">
        <f t="shared" ref="AA4:AA58" si="21">+((G4*12)+T4+U4+V4+W4+X4+Y4+Z4)</f>
        <v>96000171.817896277</v>
      </c>
      <c r="AB4" s="13">
        <f t="shared" ref="AB4:AB58" si="22">+(((D4+E4+F4)*12)+(J4+M4+O4+Q4+R4+S4))/12</f>
        <v>6756767.34876543</v>
      </c>
      <c r="AC4" s="13">
        <f t="shared" si="0"/>
        <v>8000014.3181580231</v>
      </c>
      <c r="AD4" s="13">
        <f>+AC4*B4</f>
        <v>40000071.590790115</v>
      </c>
      <c r="AE4" s="13">
        <f t="shared" si="1"/>
        <v>16000028.636316046</v>
      </c>
      <c r="AF4" s="13">
        <f>+AE4*B4</f>
        <v>80000143.181580231</v>
      </c>
      <c r="AG4" s="22">
        <v>8000000</v>
      </c>
      <c r="AH4" s="65">
        <f t="shared" si="2"/>
        <v>-7040000</v>
      </c>
      <c r="AI4" s="18">
        <f t="shared" si="3"/>
        <v>96000000</v>
      </c>
      <c r="AJ4" s="66" t="s">
        <v>19</v>
      </c>
      <c r="AK4" s="66" t="s">
        <v>20</v>
      </c>
      <c r="AL4" s="66" t="s">
        <v>28</v>
      </c>
      <c r="AM4" s="66" t="s">
        <v>29</v>
      </c>
      <c r="AN4" s="66" t="s">
        <v>30</v>
      </c>
      <c r="AO4" s="66" t="s">
        <v>31</v>
      </c>
      <c r="AP4" s="66" t="s">
        <v>32</v>
      </c>
      <c r="AQ4" s="66" t="s">
        <v>16</v>
      </c>
      <c r="AR4" s="67" t="s">
        <v>33</v>
      </c>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row>
    <row r="5" spans="1:93" s="5" customFormat="1" ht="15.75" customHeight="1" x14ac:dyDescent="0.2">
      <c r="A5" s="29">
        <f t="shared" si="4"/>
        <v>4</v>
      </c>
      <c r="B5" s="22">
        <v>1</v>
      </c>
      <c r="C5" s="10">
        <v>360</v>
      </c>
      <c r="D5" s="11">
        <f t="shared" ref="D5" si="23">+AG5*(1-34.566%)</f>
        <v>7852079.9999999991</v>
      </c>
      <c r="E5" s="11">
        <v>0</v>
      </c>
      <c r="F5" s="11">
        <v>0</v>
      </c>
      <c r="G5" s="11">
        <f t="shared" ref="G5" si="24">+D5+E5+F5</f>
        <v>7852079.9999999991</v>
      </c>
      <c r="H5" s="11">
        <v>0</v>
      </c>
      <c r="I5" s="11">
        <v>0</v>
      </c>
      <c r="J5" s="11">
        <f t="shared" ref="J5" si="25">(D5+F5+I5)/720*C5</f>
        <v>3926040</v>
      </c>
      <c r="K5" s="11">
        <f t="shared" ref="K5" si="26">+J5/12</f>
        <v>327170</v>
      </c>
      <c r="L5" s="11">
        <f t="shared" ref="L5" si="27">+(D5+E5+K5+F5+I5)/30*22</f>
        <v>5998116.666666666</v>
      </c>
      <c r="M5" s="11">
        <f t="shared" ref="M5" si="28">+(D5+E5+F5+I5+K5)/30*15</f>
        <v>4089624.9999999995</v>
      </c>
      <c r="N5" s="11">
        <f t="shared" ref="N5" si="29">+M5/12</f>
        <v>340802.08333333331</v>
      </c>
      <c r="O5" s="11">
        <f t="shared" ref="O5" si="30">(D5+E5+F5+I5+K5+N5)/360*C5</f>
        <v>8520052.0833333321</v>
      </c>
      <c r="P5" s="11">
        <f t="shared" ref="P5" si="31">+O5/12</f>
        <v>710004.34027777764</v>
      </c>
      <c r="Q5" s="11">
        <f t="shared" ref="Q5" si="32">(D5+E5+F5+I5+K5+N5+P5)/360*C5</f>
        <v>9230056.4236111101</v>
      </c>
      <c r="R5" s="11">
        <f t="shared" ref="R5" si="33">Q5/360*C5*0.12</f>
        <v>1107606.7708333333</v>
      </c>
      <c r="S5" s="11">
        <f t="shared" ref="S5" si="34">G5/30*2</f>
        <v>523471.99999999994</v>
      </c>
      <c r="T5" s="11">
        <f t="shared" ref="T5" si="35">+M5+O5+Q5+R5+J5+H5+S5+L5</f>
        <v>33394968.94444444</v>
      </c>
      <c r="U5" s="11"/>
      <c r="V5" s="11">
        <f t="shared" ref="V5" si="36">((G5+I5)*12)*12/100</f>
        <v>11306995.199999997</v>
      </c>
      <c r="W5" s="11">
        <f t="shared" ref="W5" si="37">((G5+I5)*12)*1.044/100</f>
        <v>983708.58239999996</v>
      </c>
      <c r="X5" s="11">
        <f t="shared" ref="X5" si="38">(((G5+I5+K5+N5)*4/100)*12)</f>
        <v>4089624.9999999991</v>
      </c>
      <c r="Y5" s="11">
        <v>0</v>
      </c>
      <c r="Z5" s="11">
        <v>0</v>
      </c>
      <c r="AA5" s="12">
        <f t="shared" ref="AA5" si="39">+((G5*12)+T5+U5+V5+W5+X5+Y5+Z5)</f>
        <v>144000257.7268444</v>
      </c>
      <c r="AB5" s="13">
        <f t="shared" ref="AB5" si="40">+(((D5+E5+F5)*12)+(J5+M5+O5+Q5+R5+S5))/12</f>
        <v>10135151.023148147</v>
      </c>
      <c r="AC5" s="13">
        <f t="shared" ref="AC5" si="41">+AA5/12</f>
        <v>12000021.477237033</v>
      </c>
      <c r="AD5" s="13">
        <f>+AC5*B5</f>
        <v>12000021.477237033</v>
      </c>
      <c r="AE5" s="13">
        <f t="shared" si="1"/>
        <v>24000042.954474065</v>
      </c>
      <c r="AF5" s="13">
        <f>+AE5*B5</f>
        <v>24000042.954474065</v>
      </c>
      <c r="AG5" s="22">
        <v>12000000</v>
      </c>
      <c r="AH5" s="65">
        <f t="shared" ref="AH5" si="42">((+AG5*40%)*30%)-AG5</f>
        <v>-10560000</v>
      </c>
      <c r="AI5" s="18">
        <f t="shared" ref="AI5" si="43">+AG5*12</f>
        <v>144000000</v>
      </c>
      <c r="AJ5" s="66" t="s">
        <v>19</v>
      </c>
      <c r="AK5" s="66" t="s">
        <v>20</v>
      </c>
      <c r="AL5" s="66" t="s">
        <v>28</v>
      </c>
      <c r="AM5" s="66" t="s">
        <v>29</v>
      </c>
      <c r="AN5" s="66" t="s">
        <v>30</v>
      </c>
      <c r="AO5" s="66" t="s">
        <v>31</v>
      </c>
      <c r="AP5" s="66" t="s">
        <v>32</v>
      </c>
      <c r="AQ5" s="66" t="s">
        <v>16</v>
      </c>
      <c r="AR5" s="67" t="s">
        <v>33</v>
      </c>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row>
    <row r="6" spans="1:93" ht="15.75" customHeight="1" x14ac:dyDescent="0.2">
      <c r="A6" s="29">
        <f>1+A4</f>
        <v>4</v>
      </c>
      <c r="B6" s="22">
        <v>5</v>
      </c>
      <c r="C6" s="10">
        <v>360</v>
      </c>
      <c r="D6" s="16">
        <f t="shared" si="5"/>
        <v>3271699.9999999995</v>
      </c>
      <c r="E6" s="11">
        <v>0</v>
      </c>
      <c r="F6" s="11">
        <v>0</v>
      </c>
      <c r="G6" s="11">
        <f t="shared" si="6"/>
        <v>3271699.9999999995</v>
      </c>
      <c r="H6" s="11">
        <v>0</v>
      </c>
      <c r="I6" s="11">
        <v>0</v>
      </c>
      <c r="J6" s="11">
        <f t="shared" si="7"/>
        <v>1635849.9999999998</v>
      </c>
      <c r="K6" s="11">
        <f t="shared" si="8"/>
        <v>136320.83333333331</v>
      </c>
      <c r="L6" s="11">
        <f t="shared" si="9"/>
        <v>2499215.2777777775</v>
      </c>
      <c r="M6" s="11">
        <f t="shared" si="10"/>
        <v>1704010.4166666665</v>
      </c>
      <c r="N6" s="11">
        <f t="shared" si="11"/>
        <v>142000.86805555553</v>
      </c>
      <c r="O6" s="11">
        <f t="shared" si="12"/>
        <v>3550021.7013888881</v>
      </c>
      <c r="P6" s="11">
        <f t="shared" si="13"/>
        <v>295835.14178240736</v>
      </c>
      <c r="Q6" s="11">
        <f t="shared" si="14"/>
        <v>3845856.8431712957</v>
      </c>
      <c r="R6" s="11">
        <f t="shared" si="15"/>
        <v>461502.82118055545</v>
      </c>
      <c r="S6" s="11">
        <f t="shared" si="16"/>
        <v>218113.33333333331</v>
      </c>
      <c r="T6" s="11">
        <f t="shared" si="17"/>
        <v>13914570.393518519</v>
      </c>
      <c r="U6" s="11"/>
      <c r="V6" s="11">
        <f t="shared" si="18"/>
        <v>4711247.9999999991</v>
      </c>
      <c r="W6" s="11">
        <f t="shared" si="19"/>
        <v>409878.57599999994</v>
      </c>
      <c r="X6" s="11">
        <f t="shared" si="20"/>
        <v>1704010.4166666665</v>
      </c>
      <c r="Y6" s="11">
        <v>0</v>
      </c>
      <c r="Z6" s="11">
        <v>0</v>
      </c>
      <c r="AA6" s="12">
        <f t="shared" si="21"/>
        <v>60000107.386185169</v>
      </c>
      <c r="AB6" s="13">
        <f t="shared" si="22"/>
        <v>4222979.5929783946</v>
      </c>
      <c r="AC6" s="13">
        <f t="shared" si="0"/>
        <v>5000008.9488487644</v>
      </c>
      <c r="AD6" s="13">
        <f>+AC6*B6</f>
        <v>25000044.744243823</v>
      </c>
      <c r="AE6" s="13">
        <f t="shared" si="1"/>
        <v>10000017.897697529</v>
      </c>
      <c r="AF6" s="13">
        <f>+AE6*B6</f>
        <v>50000089.488487646</v>
      </c>
      <c r="AG6" s="22" t="s">
        <v>40</v>
      </c>
      <c r="AH6" s="7">
        <f t="shared" si="2"/>
        <v>-4400000</v>
      </c>
      <c r="AI6" s="18">
        <f t="shared" si="3"/>
        <v>60000000</v>
      </c>
      <c r="AJ6" s="22" t="s">
        <v>19</v>
      </c>
      <c r="AK6" s="22" t="s">
        <v>20</v>
      </c>
      <c r="AL6" s="22" t="s">
        <v>34</v>
      </c>
      <c r="AM6" s="22" t="s">
        <v>35</v>
      </c>
      <c r="AN6" s="22" t="s">
        <v>36</v>
      </c>
      <c r="AO6" s="22" t="s">
        <v>37</v>
      </c>
      <c r="AP6" s="22" t="s">
        <v>38</v>
      </c>
      <c r="AQ6" s="22" t="s">
        <v>16</v>
      </c>
      <c r="AR6" s="44" t="s">
        <v>39</v>
      </c>
    </row>
    <row r="7" spans="1:93" ht="15.75" customHeight="1" x14ac:dyDescent="0.2">
      <c r="A7" s="29">
        <f t="shared" si="4"/>
        <v>5</v>
      </c>
      <c r="B7" s="22">
        <v>2</v>
      </c>
      <c r="C7" s="10">
        <v>360</v>
      </c>
      <c r="D7" s="16">
        <f t="shared" si="5"/>
        <v>3271699.9999999995</v>
      </c>
      <c r="E7" s="11">
        <v>0</v>
      </c>
      <c r="F7" s="11">
        <v>0</v>
      </c>
      <c r="G7" s="11">
        <f t="shared" si="6"/>
        <v>3271699.9999999995</v>
      </c>
      <c r="H7" s="11">
        <v>0</v>
      </c>
      <c r="I7" s="11">
        <v>0</v>
      </c>
      <c r="J7" s="11">
        <f t="shared" si="7"/>
        <v>1635849.9999999998</v>
      </c>
      <c r="K7" s="11">
        <f t="shared" si="8"/>
        <v>136320.83333333331</v>
      </c>
      <c r="L7" s="11">
        <f t="shared" si="9"/>
        <v>2499215.2777777775</v>
      </c>
      <c r="M7" s="11">
        <f t="shared" si="10"/>
        <v>1704010.4166666665</v>
      </c>
      <c r="N7" s="11">
        <f t="shared" si="11"/>
        <v>142000.86805555553</v>
      </c>
      <c r="O7" s="11">
        <f t="shared" si="12"/>
        <v>3550021.7013888881</v>
      </c>
      <c r="P7" s="11">
        <f t="shared" si="13"/>
        <v>295835.14178240736</v>
      </c>
      <c r="Q7" s="11">
        <f t="shared" si="14"/>
        <v>3845856.8431712957</v>
      </c>
      <c r="R7" s="11">
        <f t="shared" si="15"/>
        <v>461502.82118055545</v>
      </c>
      <c r="S7" s="11">
        <f t="shared" si="16"/>
        <v>218113.33333333331</v>
      </c>
      <c r="T7" s="11">
        <f t="shared" si="17"/>
        <v>13914570.393518519</v>
      </c>
      <c r="U7" s="11"/>
      <c r="V7" s="11">
        <f t="shared" si="18"/>
        <v>4711247.9999999991</v>
      </c>
      <c r="W7" s="11">
        <f t="shared" si="19"/>
        <v>409878.57599999994</v>
      </c>
      <c r="X7" s="11">
        <f t="shared" si="20"/>
        <v>1704010.4166666665</v>
      </c>
      <c r="Y7" s="11">
        <v>0</v>
      </c>
      <c r="Z7" s="11">
        <v>0</v>
      </c>
      <c r="AA7" s="12">
        <f t="shared" si="21"/>
        <v>60000107.386185169</v>
      </c>
      <c r="AB7" s="13">
        <f t="shared" si="22"/>
        <v>4222979.5929783946</v>
      </c>
      <c r="AC7" s="13">
        <f t="shared" si="0"/>
        <v>5000008.9488487644</v>
      </c>
      <c r="AD7" s="13">
        <f>+AC7*B7</f>
        <v>10000017.897697529</v>
      </c>
      <c r="AE7" s="13">
        <f t="shared" si="1"/>
        <v>10000017.897697529</v>
      </c>
      <c r="AF7" s="13">
        <f>+AE7*B7</f>
        <v>20000035.795395058</v>
      </c>
      <c r="AG7" s="22" t="s">
        <v>40</v>
      </c>
      <c r="AH7" s="7">
        <f t="shared" si="2"/>
        <v>-4400000</v>
      </c>
      <c r="AI7" s="18">
        <f t="shared" si="3"/>
        <v>60000000</v>
      </c>
      <c r="AJ7" s="22" t="s">
        <v>19</v>
      </c>
      <c r="AK7" s="22" t="s">
        <v>20</v>
      </c>
      <c r="AL7" s="22" t="s">
        <v>41</v>
      </c>
      <c r="AM7" s="22" t="s">
        <v>42</v>
      </c>
      <c r="AN7" s="22" t="s">
        <v>43</v>
      </c>
      <c r="AO7" s="22" t="s">
        <v>37</v>
      </c>
      <c r="AP7" s="22" t="s">
        <v>38</v>
      </c>
      <c r="AQ7" s="22" t="s">
        <v>16</v>
      </c>
      <c r="AR7" s="44" t="s">
        <v>44</v>
      </c>
    </row>
    <row r="8" spans="1:93" ht="15.75" customHeight="1" x14ac:dyDescent="0.2">
      <c r="A8" s="29">
        <f t="shared" si="4"/>
        <v>6</v>
      </c>
      <c r="B8" s="22">
        <v>3</v>
      </c>
      <c r="C8" s="10">
        <v>360</v>
      </c>
      <c r="D8" s="16">
        <f t="shared" si="5"/>
        <v>2290189.9999999995</v>
      </c>
      <c r="E8" s="11">
        <v>0</v>
      </c>
      <c r="F8" s="11">
        <v>0</v>
      </c>
      <c r="G8" s="11">
        <f t="shared" si="6"/>
        <v>2290189.9999999995</v>
      </c>
      <c r="H8" s="11">
        <v>0</v>
      </c>
      <c r="I8" s="11">
        <v>0</v>
      </c>
      <c r="J8" s="11">
        <f t="shared" si="7"/>
        <v>1145094.9999999998</v>
      </c>
      <c r="K8" s="11">
        <f t="shared" si="8"/>
        <v>95424.583333333314</v>
      </c>
      <c r="L8" s="11">
        <f t="shared" si="9"/>
        <v>1749450.694444444</v>
      </c>
      <c r="M8" s="11">
        <f t="shared" si="10"/>
        <v>1192807.2916666665</v>
      </c>
      <c r="N8" s="11">
        <f t="shared" si="11"/>
        <v>99400.607638888876</v>
      </c>
      <c r="O8" s="11">
        <f t="shared" si="12"/>
        <v>2485015.190972222</v>
      </c>
      <c r="P8" s="11">
        <f t="shared" si="13"/>
        <v>207084.59924768517</v>
      </c>
      <c r="Q8" s="11">
        <f t="shared" si="14"/>
        <v>2692099.7902199072</v>
      </c>
      <c r="R8" s="11">
        <f t="shared" si="15"/>
        <v>323051.97482638888</v>
      </c>
      <c r="S8" s="11">
        <f t="shared" si="16"/>
        <v>152679.33333333331</v>
      </c>
      <c r="T8" s="11">
        <f t="shared" si="17"/>
        <v>9740199.2754629627</v>
      </c>
      <c r="U8" s="11"/>
      <c r="V8" s="11">
        <f t="shared" si="18"/>
        <v>3297873.5999999987</v>
      </c>
      <c r="W8" s="11">
        <f t="shared" si="19"/>
        <v>286915.00319999992</v>
      </c>
      <c r="X8" s="11">
        <f t="shared" si="20"/>
        <v>1192807.2916666665</v>
      </c>
      <c r="Y8" s="11">
        <v>0</v>
      </c>
      <c r="Z8" s="11">
        <v>0</v>
      </c>
      <c r="AA8" s="12">
        <f t="shared" si="21"/>
        <v>42000075.170329623</v>
      </c>
      <c r="AB8" s="13">
        <f t="shared" si="22"/>
        <v>2956085.7150848755</v>
      </c>
      <c r="AC8" s="13">
        <f t="shared" si="0"/>
        <v>3500006.2641941351</v>
      </c>
      <c r="AD8" s="13">
        <f>+AC8*B8</f>
        <v>10500018.792582406</v>
      </c>
      <c r="AE8" s="13">
        <f t="shared" si="1"/>
        <v>7000012.5283882702</v>
      </c>
      <c r="AF8" s="13">
        <f>+AE8*B8</f>
        <v>21000037.585164811</v>
      </c>
      <c r="AG8" s="22" t="s">
        <v>51</v>
      </c>
      <c r="AH8" s="7">
        <f t="shared" si="2"/>
        <v>-3080000</v>
      </c>
      <c r="AI8" s="18">
        <f t="shared" si="3"/>
        <v>42000000</v>
      </c>
      <c r="AJ8" s="22" t="s">
        <v>19</v>
      </c>
      <c r="AK8" s="22" t="s">
        <v>20</v>
      </c>
      <c r="AL8" s="22" t="s">
        <v>45</v>
      </c>
      <c r="AM8" s="22" t="s">
        <v>46</v>
      </c>
      <c r="AN8" s="22" t="s">
        <v>47</v>
      </c>
      <c r="AO8" s="22" t="s">
        <v>48</v>
      </c>
      <c r="AP8" s="22" t="s">
        <v>49</v>
      </c>
      <c r="AQ8" s="22" t="s">
        <v>16</v>
      </c>
      <c r="AR8" s="44" t="s">
        <v>50</v>
      </c>
    </row>
    <row r="9" spans="1:93" ht="15.75" customHeight="1" x14ac:dyDescent="0.2">
      <c r="A9" s="29">
        <f t="shared" si="4"/>
        <v>7</v>
      </c>
      <c r="B9" s="22">
        <v>1</v>
      </c>
      <c r="C9" s="10">
        <v>360</v>
      </c>
      <c r="D9" s="16">
        <f t="shared" si="5"/>
        <v>2944529.9999999995</v>
      </c>
      <c r="E9" s="11">
        <v>0</v>
      </c>
      <c r="F9" s="11">
        <v>0</v>
      </c>
      <c r="G9" s="11">
        <f t="shared" si="6"/>
        <v>2944529.9999999995</v>
      </c>
      <c r="H9" s="11">
        <v>0</v>
      </c>
      <c r="I9" s="11">
        <v>0</v>
      </c>
      <c r="J9" s="11">
        <f t="shared" si="7"/>
        <v>1472264.9999999998</v>
      </c>
      <c r="K9" s="11">
        <f t="shared" si="8"/>
        <v>122688.74999999999</v>
      </c>
      <c r="L9" s="11">
        <f t="shared" si="9"/>
        <v>2249293.7499999995</v>
      </c>
      <c r="M9" s="11">
        <f t="shared" si="10"/>
        <v>1533609.3749999998</v>
      </c>
      <c r="N9" s="11">
        <f t="shared" si="11"/>
        <v>127800.78124999999</v>
      </c>
      <c r="O9" s="11">
        <f t="shared" si="12"/>
        <v>3195019.5312499995</v>
      </c>
      <c r="P9" s="11">
        <f t="shared" si="13"/>
        <v>266251.62760416663</v>
      </c>
      <c r="Q9" s="11">
        <f t="shared" si="14"/>
        <v>3461271.158854166</v>
      </c>
      <c r="R9" s="11">
        <f t="shared" si="15"/>
        <v>415352.53906249988</v>
      </c>
      <c r="S9" s="11">
        <f t="shared" si="16"/>
        <v>196301.99999999997</v>
      </c>
      <c r="T9" s="11">
        <f t="shared" si="17"/>
        <v>12523113.354166664</v>
      </c>
      <c r="U9" s="11"/>
      <c r="V9" s="11">
        <f t="shared" si="18"/>
        <v>4240123.1999999993</v>
      </c>
      <c r="W9" s="11">
        <f t="shared" si="19"/>
        <v>368890.71839999995</v>
      </c>
      <c r="X9" s="11">
        <f t="shared" si="20"/>
        <v>1533609.3749999998</v>
      </c>
      <c r="Y9" s="11">
        <v>0</v>
      </c>
      <c r="Z9" s="11">
        <v>0</v>
      </c>
      <c r="AA9" s="12">
        <f t="shared" si="21"/>
        <v>54000096.647566661</v>
      </c>
      <c r="AB9" s="13">
        <f t="shared" si="22"/>
        <v>3800681.6336805546</v>
      </c>
      <c r="AC9" s="13">
        <f t="shared" si="0"/>
        <v>4500008.0539638884</v>
      </c>
      <c r="AD9" s="13">
        <f>+AC9*B9</f>
        <v>4500008.0539638884</v>
      </c>
      <c r="AE9" s="13">
        <f t="shared" si="1"/>
        <v>9000016.1079277769</v>
      </c>
      <c r="AF9" s="13">
        <f>+AE9*B9</f>
        <v>9000016.1079277769</v>
      </c>
      <c r="AG9" s="22" t="s">
        <v>58</v>
      </c>
      <c r="AH9" s="7">
        <f t="shared" si="2"/>
        <v>-3960000</v>
      </c>
      <c r="AI9" s="18">
        <f t="shared" si="3"/>
        <v>54000000</v>
      </c>
      <c r="AJ9" s="22" t="s">
        <v>19</v>
      </c>
      <c r="AK9" s="22" t="s">
        <v>20</v>
      </c>
      <c r="AL9" s="45" t="s">
        <v>52</v>
      </c>
      <c r="AM9" s="45" t="s">
        <v>53</v>
      </c>
      <c r="AN9" s="22" t="s">
        <v>54</v>
      </c>
      <c r="AO9" s="22" t="s">
        <v>55</v>
      </c>
      <c r="AP9" s="22" t="s">
        <v>38</v>
      </c>
      <c r="AQ9" s="22" t="s">
        <v>56</v>
      </c>
      <c r="AR9" s="44" t="s">
        <v>57</v>
      </c>
    </row>
    <row r="10" spans="1:93" ht="15.75" customHeight="1" x14ac:dyDescent="0.2">
      <c r="A10" s="29">
        <f t="shared" si="4"/>
        <v>8</v>
      </c>
      <c r="B10" s="22">
        <v>1</v>
      </c>
      <c r="C10" s="10">
        <v>360</v>
      </c>
      <c r="D10" s="16">
        <f t="shared" si="5"/>
        <v>2290189.9999999995</v>
      </c>
      <c r="E10" s="11">
        <v>0</v>
      </c>
      <c r="F10" s="11">
        <v>0</v>
      </c>
      <c r="G10" s="11">
        <f t="shared" si="6"/>
        <v>2290189.9999999995</v>
      </c>
      <c r="H10" s="11">
        <v>0</v>
      </c>
      <c r="I10" s="11">
        <v>0</v>
      </c>
      <c r="J10" s="11">
        <f t="shared" si="7"/>
        <v>1145094.9999999998</v>
      </c>
      <c r="K10" s="11">
        <f t="shared" si="8"/>
        <v>95424.583333333314</v>
      </c>
      <c r="L10" s="11">
        <f t="shared" si="9"/>
        <v>1749450.694444444</v>
      </c>
      <c r="M10" s="11">
        <f t="shared" si="10"/>
        <v>1192807.2916666665</v>
      </c>
      <c r="N10" s="11">
        <f t="shared" si="11"/>
        <v>99400.607638888876</v>
      </c>
      <c r="O10" s="11">
        <f t="shared" si="12"/>
        <v>2485015.190972222</v>
      </c>
      <c r="P10" s="11">
        <f t="shared" si="13"/>
        <v>207084.59924768517</v>
      </c>
      <c r="Q10" s="11">
        <f t="shared" si="14"/>
        <v>2692099.7902199072</v>
      </c>
      <c r="R10" s="11">
        <f t="shared" si="15"/>
        <v>323051.97482638888</v>
      </c>
      <c r="S10" s="11">
        <f t="shared" si="16"/>
        <v>152679.33333333331</v>
      </c>
      <c r="T10" s="11">
        <f t="shared" si="17"/>
        <v>9740199.2754629627</v>
      </c>
      <c r="U10" s="11"/>
      <c r="V10" s="11">
        <f t="shared" si="18"/>
        <v>3297873.5999999987</v>
      </c>
      <c r="W10" s="11">
        <f t="shared" si="19"/>
        <v>286915.00319999992</v>
      </c>
      <c r="X10" s="11">
        <f t="shared" si="20"/>
        <v>1192807.2916666665</v>
      </c>
      <c r="Y10" s="11">
        <v>0</v>
      </c>
      <c r="Z10" s="11">
        <v>0</v>
      </c>
      <c r="AA10" s="12">
        <f t="shared" si="21"/>
        <v>42000075.170329623</v>
      </c>
      <c r="AB10" s="13">
        <f t="shared" si="22"/>
        <v>2956085.7150848755</v>
      </c>
      <c r="AC10" s="13">
        <f t="shared" si="0"/>
        <v>3500006.2641941351</v>
      </c>
      <c r="AD10" s="13">
        <f>+AC10*B10</f>
        <v>3500006.2641941351</v>
      </c>
      <c r="AE10" s="13">
        <f t="shared" si="1"/>
        <v>7000012.5283882702</v>
      </c>
      <c r="AF10" s="13">
        <f>+AE10*B10</f>
        <v>7000012.5283882702</v>
      </c>
      <c r="AG10" s="22" t="s">
        <v>51</v>
      </c>
      <c r="AH10" s="7">
        <f t="shared" si="2"/>
        <v>-3080000</v>
      </c>
      <c r="AI10" s="18">
        <f t="shared" si="3"/>
        <v>42000000</v>
      </c>
      <c r="AJ10" s="22" t="s">
        <v>19</v>
      </c>
      <c r="AK10" s="22" t="s">
        <v>20</v>
      </c>
      <c r="AL10" s="22" t="s">
        <v>59</v>
      </c>
      <c r="AM10" s="22" t="s">
        <v>60</v>
      </c>
      <c r="AN10" s="22" t="s">
        <v>61</v>
      </c>
      <c r="AO10" s="22" t="s">
        <v>55</v>
      </c>
      <c r="AP10" s="22" t="s">
        <v>38</v>
      </c>
      <c r="AQ10" s="22" t="s">
        <v>62</v>
      </c>
      <c r="AR10" s="44" t="s">
        <v>63</v>
      </c>
    </row>
    <row r="11" spans="1:93" ht="15.75" customHeight="1" x14ac:dyDescent="0.2">
      <c r="A11" s="29">
        <f t="shared" si="4"/>
        <v>9</v>
      </c>
      <c r="B11" s="22">
        <v>3</v>
      </c>
      <c r="C11" s="10">
        <v>360</v>
      </c>
      <c r="D11" s="16">
        <f t="shared" si="5"/>
        <v>2355623.9999999995</v>
      </c>
      <c r="E11" s="11">
        <v>0</v>
      </c>
      <c r="F11" s="11">
        <v>0</v>
      </c>
      <c r="G11" s="11">
        <f t="shared" si="6"/>
        <v>2355623.9999999995</v>
      </c>
      <c r="H11" s="11">
        <v>0</v>
      </c>
      <c r="I11" s="11">
        <v>0</v>
      </c>
      <c r="J11" s="11">
        <f t="shared" si="7"/>
        <v>1177811.9999999998</v>
      </c>
      <c r="K11" s="11">
        <f t="shared" si="8"/>
        <v>98150.999999999985</v>
      </c>
      <c r="L11" s="11">
        <f t="shared" si="9"/>
        <v>1799434.9999999998</v>
      </c>
      <c r="M11" s="11">
        <f t="shared" si="10"/>
        <v>1226887.4999999998</v>
      </c>
      <c r="N11" s="11">
        <f t="shared" si="11"/>
        <v>102240.62499999999</v>
      </c>
      <c r="O11" s="11">
        <f t="shared" si="12"/>
        <v>2556015.6249999995</v>
      </c>
      <c r="P11" s="11">
        <f t="shared" si="13"/>
        <v>213001.30208333328</v>
      </c>
      <c r="Q11" s="11">
        <f t="shared" si="14"/>
        <v>2769016.927083333</v>
      </c>
      <c r="R11" s="11">
        <f t="shared" si="15"/>
        <v>332282.03124999994</v>
      </c>
      <c r="S11" s="11">
        <f t="shared" si="16"/>
        <v>157041.59999999998</v>
      </c>
      <c r="T11" s="11">
        <f t="shared" si="17"/>
        <v>10018490.683333332</v>
      </c>
      <c r="U11" s="11"/>
      <c r="V11" s="11">
        <f t="shared" si="18"/>
        <v>3392098.5599999987</v>
      </c>
      <c r="W11" s="11">
        <f t="shared" si="19"/>
        <v>295112.57471999992</v>
      </c>
      <c r="X11" s="11">
        <f t="shared" si="20"/>
        <v>1226887.4999999998</v>
      </c>
      <c r="Y11" s="11">
        <v>0</v>
      </c>
      <c r="Z11" s="11">
        <v>0</v>
      </c>
      <c r="AA11" s="12">
        <f t="shared" si="21"/>
        <v>43200077.318053328</v>
      </c>
      <c r="AB11" s="13">
        <f t="shared" si="22"/>
        <v>3040545.3069444434</v>
      </c>
      <c r="AC11" s="13">
        <f t="shared" si="0"/>
        <v>3600006.4431711105</v>
      </c>
      <c r="AD11" s="13">
        <f>+AC11*B11</f>
        <v>10800019.329513332</v>
      </c>
      <c r="AE11" s="13">
        <f t="shared" si="1"/>
        <v>7200012.8863422209</v>
      </c>
      <c r="AF11" s="13">
        <f>+AE11*B11</f>
        <v>21600038.659026664</v>
      </c>
      <c r="AG11" s="22" t="s">
        <v>70</v>
      </c>
      <c r="AH11" s="7">
        <f t="shared" si="2"/>
        <v>-3168000</v>
      </c>
      <c r="AI11" s="18">
        <f t="shared" si="3"/>
        <v>43200000</v>
      </c>
      <c r="AJ11" s="22" t="s">
        <v>19</v>
      </c>
      <c r="AK11" s="22" t="s">
        <v>20</v>
      </c>
      <c r="AL11" s="22" t="s">
        <v>64</v>
      </c>
      <c r="AM11" s="22" t="s">
        <v>65</v>
      </c>
      <c r="AN11" s="22" t="s">
        <v>66</v>
      </c>
      <c r="AO11" s="22" t="s">
        <v>67</v>
      </c>
      <c r="AP11" s="22" t="s">
        <v>38</v>
      </c>
      <c r="AQ11" s="22" t="s">
        <v>68</v>
      </c>
      <c r="AR11" s="44" t="s">
        <v>69</v>
      </c>
    </row>
    <row r="12" spans="1:93" ht="15.75" customHeight="1" x14ac:dyDescent="0.2">
      <c r="A12" s="29">
        <f t="shared" si="4"/>
        <v>10</v>
      </c>
      <c r="B12" s="22">
        <v>1</v>
      </c>
      <c r="C12" s="10">
        <v>360</v>
      </c>
      <c r="D12" s="16">
        <f t="shared" si="5"/>
        <v>3271699.9999999995</v>
      </c>
      <c r="E12" s="11">
        <v>0</v>
      </c>
      <c r="F12" s="11">
        <v>0</v>
      </c>
      <c r="G12" s="11">
        <f t="shared" si="6"/>
        <v>3271699.9999999995</v>
      </c>
      <c r="H12" s="11">
        <v>0</v>
      </c>
      <c r="I12" s="11">
        <v>0</v>
      </c>
      <c r="J12" s="11">
        <f t="shared" si="7"/>
        <v>1635849.9999999998</v>
      </c>
      <c r="K12" s="11">
        <f t="shared" si="8"/>
        <v>136320.83333333331</v>
      </c>
      <c r="L12" s="11">
        <f t="shared" si="9"/>
        <v>2499215.2777777775</v>
      </c>
      <c r="M12" s="11">
        <f t="shared" si="10"/>
        <v>1704010.4166666665</v>
      </c>
      <c r="N12" s="11">
        <f t="shared" si="11"/>
        <v>142000.86805555553</v>
      </c>
      <c r="O12" s="11">
        <f t="shared" si="12"/>
        <v>3550021.7013888881</v>
      </c>
      <c r="P12" s="11">
        <f t="shared" si="13"/>
        <v>295835.14178240736</v>
      </c>
      <c r="Q12" s="11">
        <f t="shared" si="14"/>
        <v>3845856.8431712957</v>
      </c>
      <c r="R12" s="11">
        <f t="shared" si="15"/>
        <v>461502.82118055545</v>
      </c>
      <c r="S12" s="11">
        <f t="shared" si="16"/>
        <v>218113.33333333331</v>
      </c>
      <c r="T12" s="11">
        <f t="shared" si="17"/>
        <v>13914570.393518519</v>
      </c>
      <c r="U12" s="11"/>
      <c r="V12" s="11">
        <f t="shared" si="18"/>
        <v>4711247.9999999991</v>
      </c>
      <c r="W12" s="11">
        <f t="shared" si="19"/>
        <v>409878.57599999994</v>
      </c>
      <c r="X12" s="11">
        <f t="shared" si="20"/>
        <v>1704010.4166666665</v>
      </c>
      <c r="Y12" s="11">
        <v>0</v>
      </c>
      <c r="Z12" s="11">
        <v>0</v>
      </c>
      <c r="AA12" s="12">
        <f t="shared" si="21"/>
        <v>60000107.386185169</v>
      </c>
      <c r="AB12" s="13">
        <f t="shared" si="22"/>
        <v>4222979.5929783946</v>
      </c>
      <c r="AC12" s="13">
        <f t="shared" si="0"/>
        <v>5000008.9488487644</v>
      </c>
      <c r="AD12" s="13">
        <f>+AC12*B12</f>
        <v>5000008.9488487644</v>
      </c>
      <c r="AE12" s="13">
        <f t="shared" si="1"/>
        <v>10000017.897697529</v>
      </c>
      <c r="AF12" s="13">
        <f>+AE12*B12</f>
        <v>10000017.897697529</v>
      </c>
      <c r="AG12" s="22" t="s">
        <v>40</v>
      </c>
      <c r="AH12" s="7">
        <f t="shared" si="2"/>
        <v>-4400000</v>
      </c>
      <c r="AI12" s="18">
        <f t="shared" si="3"/>
        <v>60000000</v>
      </c>
      <c r="AJ12" s="22" t="s">
        <v>19</v>
      </c>
      <c r="AK12" s="22" t="s">
        <v>20</v>
      </c>
      <c r="AL12" s="22" t="s">
        <v>71</v>
      </c>
      <c r="AM12" s="22" t="s">
        <v>72</v>
      </c>
      <c r="AN12" s="22" t="s">
        <v>73</v>
      </c>
      <c r="AO12" s="22" t="s">
        <v>55</v>
      </c>
      <c r="AP12" s="22" t="s">
        <v>38</v>
      </c>
      <c r="AQ12" s="22" t="s">
        <v>74</v>
      </c>
      <c r="AR12" s="44" t="s">
        <v>75</v>
      </c>
    </row>
    <row r="13" spans="1:93" ht="15.75" customHeight="1" x14ac:dyDescent="0.2">
      <c r="A13" s="29">
        <f t="shared" si="4"/>
        <v>11</v>
      </c>
      <c r="B13" s="22">
        <v>2</v>
      </c>
      <c r="C13" s="10">
        <v>360</v>
      </c>
      <c r="D13" s="16">
        <f t="shared" si="5"/>
        <v>2551925.9999999995</v>
      </c>
      <c r="E13" s="11">
        <v>0</v>
      </c>
      <c r="F13" s="11">
        <v>0</v>
      </c>
      <c r="G13" s="11">
        <f t="shared" si="6"/>
        <v>2551925.9999999995</v>
      </c>
      <c r="H13" s="11">
        <v>0</v>
      </c>
      <c r="I13" s="11">
        <v>0</v>
      </c>
      <c r="J13" s="11">
        <f t="shared" si="7"/>
        <v>1275962.9999999998</v>
      </c>
      <c r="K13" s="11">
        <f t="shared" si="8"/>
        <v>106330.24999999999</v>
      </c>
      <c r="L13" s="11">
        <f t="shared" si="9"/>
        <v>1949387.9166666665</v>
      </c>
      <c r="M13" s="11">
        <f t="shared" si="10"/>
        <v>1329128.1249999998</v>
      </c>
      <c r="N13" s="11">
        <f t="shared" si="11"/>
        <v>110760.67708333331</v>
      </c>
      <c r="O13" s="11">
        <f t="shared" si="12"/>
        <v>2769016.927083333</v>
      </c>
      <c r="P13" s="11">
        <f t="shared" si="13"/>
        <v>230751.41059027775</v>
      </c>
      <c r="Q13" s="11">
        <f t="shared" si="14"/>
        <v>2999768.337673611</v>
      </c>
      <c r="R13" s="11">
        <f t="shared" si="15"/>
        <v>359972.20052083331</v>
      </c>
      <c r="S13" s="11">
        <f t="shared" si="16"/>
        <v>170128.39999999997</v>
      </c>
      <c r="T13" s="11">
        <f t="shared" si="17"/>
        <v>10853364.906944443</v>
      </c>
      <c r="U13" s="11"/>
      <c r="V13" s="11">
        <f t="shared" si="18"/>
        <v>3674773.439999999</v>
      </c>
      <c r="W13" s="11">
        <f t="shared" si="19"/>
        <v>319705.28927999991</v>
      </c>
      <c r="X13" s="11">
        <f t="shared" si="20"/>
        <v>1329128.1249999998</v>
      </c>
      <c r="Y13" s="11">
        <v>0</v>
      </c>
      <c r="Z13" s="11">
        <v>0</v>
      </c>
      <c r="AA13" s="12">
        <f t="shared" si="21"/>
        <v>46800083.761224434</v>
      </c>
      <c r="AB13" s="13">
        <f t="shared" si="22"/>
        <v>3293924.0825231471</v>
      </c>
      <c r="AC13" s="13">
        <f t="shared" si="0"/>
        <v>3900006.9801020361</v>
      </c>
      <c r="AD13" s="13">
        <f>+AC13*B13</f>
        <v>7800013.9602040723</v>
      </c>
      <c r="AE13" s="13">
        <f t="shared" si="1"/>
        <v>7800013.9602040723</v>
      </c>
      <c r="AF13" s="13">
        <f>+AE13*B13</f>
        <v>15600027.920408145</v>
      </c>
      <c r="AG13" s="22" t="s">
        <v>81</v>
      </c>
      <c r="AH13" s="7">
        <f t="shared" si="2"/>
        <v>-3432000</v>
      </c>
      <c r="AI13" s="18">
        <f t="shared" si="3"/>
        <v>46800000</v>
      </c>
      <c r="AJ13" s="22" t="s">
        <v>19</v>
      </c>
      <c r="AK13" s="22" t="s">
        <v>20</v>
      </c>
      <c r="AL13" s="22" t="s">
        <v>76</v>
      </c>
      <c r="AM13" s="22" t="s">
        <v>77</v>
      </c>
      <c r="AN13" s="22" t="s">
        <v>78</v>
      </c>
      <c r="AO13" s="22" t="s">
        <v>55</v>
      </c>
      <c r="AP13" s="22" t="s">
        <v>38</v>
      </c>
      <c r="AQ13" s="22" t="s">
        <v>79</v>
      </c>
      <c r="AR13" s="44" t="s">
        <v>80</v>
      </c>
    </row>
    <row r="14" spans="1:93" ht="15.75" customHeight="1" x14ac:dyDescent="0.2">
      <c r="A14" s="29">
        <f t="shared" si="4"/>
        <v>12</v>
      </c>
      <c r="B14" s="46">
        <v>1</v>
      </c>
      <c r="C14" s="10">
        <v>360</v>
      </c>
      <c r="D14" s="16">
        <f t="shared" si="5"/>
        <v>10469439.999999998</v>
      </c>
      <c r="E14" s="11">
        <v>0</v>
      </c>
      <c r="F14" s="11">
        <v>0</v>
      </c>
      <c r="G14" s="11">
        <f t="shared" ref="G14:G17" si="44">+D14+E14+F14</f>
        <v>10469439.999999998</v>
      </c>
      <c r="H14" s="11">
        <v>0</v>
      </c>
      <c r="I14" s="11">
        <v>0</v>
      </c>
      <c r="J14" s="11">
        <f t="shared" ref="J14:J17" si="45">(D14+F14+I14)/720*C14</f>
        <v>5234719.9999999991</v>
      </c>
      <c r="K14" s="11">
        <f t="shared" ref="K14:K17" si="46">+J14/12</f>
        <v>436226.66666666657</v>
      </c>
      <c r="L14" s="11">
        <f t="shared" ref="L14:L17" si="47">+(D14+E14+K14+F14+I14)/30*22</f>
        <v>7997488.8888888871</v>
      </c>
      <c r="M14" s="11">
        <f t="shared" ref="M14:M17" si="48">+(D14+E14+F14+I14+K14)/30*15</f>
        <v>5452833.3333333321</v>
      </c>
      <c r="N14" s="11">
        <f t="shared" ref="N14:N17" si="49">+M14/12</f>
        <v>454402.77777777769</v>
      </c>
      <c r="O14" s="11">
        <f t="shared" ref="O14:O17" si="50">(D14+E14+F14+I14+K14+N14)/360*C14</f>
        <v>11360069.444444442</v>
      </c>
      <c r="P14" s="11">
        <f t="shared" ref="P14:P17" si="51">+O14/12</f>
        <v>946672.45370370348</v>
      </c>
      <c r="Q14" s="11">
        <f t="shared" ref="Q14:Q17" si="52">(D14+E14+F14+I14+K14+N14+P14)/360*C14</f>
        <v>12306741.898148146</v>
      </c>
      <c r="R14" s="11">
        <f t="shared" ref="R14:R17" si="53">Q14/360*C14*0.12</f>
        <v>1476809.0277777775</v>
      </c>
      <c r="S14" s="11">
        <f t="shared" ref="S14:S17" si="54">G14/30*2</f>
        <v>697962.66666666651</v>
      </c>
      <c r="T14" s="11">
        <f t="shared" ref="T14:T17" si="55">+M14+O14+Q14+R14+J14+H14+S14+L14</f>
        <v>44526625.259259246</v>
      </c>
      <c r="U14" s="11"/>
      <c r="V14" s="11">
        <f t="shared" ref="V14:V17" si="56">((G14+I14)*12)*12/100</f>
        <v>15075993.599999996</v>
      </c>
      <c r="W14" s="11">
        <f t="shared" ref="W14:W17" si="57">((G14+I14)*12)*1.044/100</f>
        <v>1311611.4431999999</v>
      </c>
      <c r="X14" s="11">
        <f t="shared" ref="X14:X17" si="58">(((G14+I14+K14+N14)*4/100)*12)</f>
        <v>5452833.3333333321</v>
      </c>
      <c r="Y14" s="11">
        <v>0</v>
      </c>
      <c r="Z14" s="11">
        <v>0</v>
      </c>
      <c r="AA14" s="12">
        <f t="shared" ref="AA14:AA17" si="59">+((G14*12)+T14+U14+V14+W14+X14+Y14+Z14)</f>
        <v>192000343.63579255</v>
      </c>
      <c r="AB14" s="13">
        <f t="shared" ref="AB14:AB17" si="60">+(((D14+E14+F14)*12)+(J14+M14+O14+Q14+R14+S14))/12</f>
        <v>13513534.69753086</v>
      </c>
      <c r="AC14" s="13">
        <f t="shared" ref="AC14:AC17" si="61">+AA14/12</f>
        <v>16000028.636316046</v>
      </c>
      <c r="AD14" s="13">
        <f>+AC14*B14</f>
        <v>16000028.636316046</v>
      </c>
      <c r="AE14" s="13">
        <f t="shared" si="1"/>
        <v>32000057.272632092</v>
      </c>
      <c r="AF14" s="13">
        <f>+AE14*B14</f>
        <v>32000057.272632092</v>
      </c>
      <c r="AG14" s="47">
        <v>16000000</v>
      </c>
      <c r="AH14" s="7">
        <f t="shared" si="2"/>
        <v>-14080000</v>
      </c>
      <c r="AI14" s="18">
        <f t="shared" si="3"/>
        <v>192000000</v>
      </c>
      <c r="AJ14" s="22" t="s">
        <v>19</v>
      </c>
      <c r="AK14" s="22" t="s">
        <v>20</v>
      </c>
      <c r="AL14" s="73" t="s">
        <v>511</v>
      </c>
      <c r="AM14" s="66" t="s">
        <v>512</v>
      </c>
      <c r="AN14" s="22" t="s">
        <v>513</v>
      </c>
      <c r="AO14" s="22" t="s">
        <v>514</v>
      </c>
      <c r="AP14" s="22" t="s">
        <v>32</v>
      </c>
      <c r="AQ14" s="22" t="s">
        <v>16</v>
      </c>
      <c r="AR14" s="44" t="s">
        <v>515</v>
      </c>
    </row>
    <row r="15" spans="1:93" ht="15.75" customHeight="1" x14ac:dyDescent="0.2">
      <c r="A15" s="29">
        <f t="shared" si="4"/>
        <v>13</v>
      </c>
      <c r="B15" s="46">
        <v>1</v>
      </c>
      <c r="C15" s="10">
        <v>360</v>
      </c>
      <c r="D15" s="16">
        <f t="shared" si="5"/>
        <v>3271699.9999999995</v>
      </c>
      <c r="E15" s="11">
        <v>0</v>
      </c>
      <c r="F15" s="11">
        <v>0</v>
      </c>
      <c r="G15" s="11">
        <f t="shared" si="44"/>
        <v>3271699.9999999995</v>
      </c>
      <c r="H15" s="11">
        <v>0</v>
      </c>
      <c r="I15" s="11">
        <v>0</v>
      </c>
      <c r="J15" s="11">
        <f t="shared" si="45"/>
        <v>1635849.9999999998</v>
      </c>
      <c r="K15" s="11">
        <f t="shared" si="46"/>
        <v>136320.83333333331</v>
      </c>
      <c r="L15" s="11">
        <f t="shared" si="47"/>
        <v>2499215.2777777775</v>
      </c>
      <c r="M15" s="11">
        <f t="shared" si="48"/>
        <v>1704010.4166666665</v>
      </c>
      <c r="N15" s="11">
        <f t="shared" si="49"/>
        <v>142000.86805555553</v>
      </c>
      <c r="O15" s="11">
        <f t="shared" si="50"/>
        <v>3550021.7013888881</v>
      </c>
      <c r="P15" s="11">
        <f t="shared" si="51"/>
        <v>295835.14178240736</v>
      </c>
      <c r="Q15" s="11">
        <f t="shared" si="52"/>
        <v>3845856.8431712957</v>
      </c>
      <c r="R15" s="11">
        <f t="shared" si="53"/>
        <v>461502.82118055545</v>
      </c>
      <c r="S15" s="11">
        <f t="shared" si="54"/>
        <v>218113.33333333331</v>
      </c>
      <c r="T15" s="11">
        <f t="shared" si="55"/>
        <v>13914570.393518519</v>
      </c>
      <c r="U15" s="11"/>
      <c r="V15" s="11">
        <f t="shared" si="56"/>
        <v>4711247.9999999991</v>
      </c>
      <c r="W15" s="11">
        <f t="shared" si="57"/>
        <v>409878.57599999994</v>
      </c>
      <c r="X15" s="11">
        <f t="shared" si="58"/>
        <v>1704010.4166666665</v>
      </c>
      <c r="Y15" s="11">
        <v>0</v>
      </c>
      <c r="Z15" s="11">
        <v>0</v>
      </c>
      <c r="AA15" s="12">
        <f t="shared" si="59"/>
        <v>60000107.386185169</v>
      </c>
      <c r="AB15" s="13">
        <f t="shared" si="60"/>
        <v>4222979.5929783946</v>
      </c>
      <c r="AC15" s="13">
        <f t="shared" si="61"/>
        <v>5000008.9488487644</v>
      </c>
      <c r="AD15" s="13">
        <f>+AC15*B15</f>
        <v>5000008.9488487644</v>
      </c>
      <c r="AE15" s="13">
        <f t="shared" si="1"/>
        <v>10000017.897697529</v>
      </c>
      <c r="AF15" s="13">
        <f>+AE15*B15</f>
        <v>10000017.897697529</v>
      </c>
      <c r="AG15" s="47">
        <v>5000000</v>
      </c>
      <c r="AH15" s="48">
        <f t="shared" si="2"/>
        <v>-4400000</v>
      </c>
      <c r="AI15" s="18">
        <f t="shared" si="3"/>
        <v>60000000</v>
      </c>
      <c r="AJ15" s="22" t="s">
        <v>19</v>
      </c>
      <c r="AK15" s="22" t="s">
        <v>20</v>
      </c>
      <c r="AL15" s="73" t="s">
        <v>516</v>
      </c>
      <c r="AM15" s="66" t="s">
        <v>517</v>
      </c>
      <c r="AN15" s="22" t="s">
        <v>518</v>
      </c>
      <c r="AO15" s="22" t="s">
        <v>48</v>
      </c>
      <c r="AP15" s="22" t="s">
        <v>519</v>
      </c>
      <c r="AQ15" s="22" t="s">
        <v>16</v>
      </c>
      <c r="AR15" s="44" t="s">
        <v>520</v>
      </c>
    </row>
    <row r="16" spans="1:93" ht="15.75" customHeight="1" x14ac:dyDescent="0.2">
      <c r="A16" s="29">
        <f t="shared" si="4"/>
        <v>14</v>
      </c>
      <c r="B16" s="46">
        <v>1</v>
      </c>
      <c r="C16" s="10">
        <v>360</v>
      </c>
      <c r="D16" s="16">
        <f t="shared" si="5"/>
        <v>1963019.9999999998</v>
      </c>
      <c r="E16" s="11">
        <v>0</v>
      </c>
      <c r="F16" s="11">
        <v>0</v>
      </c>
      <c r="G16" s="11">
        <f t="shared" si="44"/>
        <v>1963019.9999999998</v>
      </c>
      <c r="H16" s="11">
        <v>0</v>
      </c>
      <c r="I16" s="11">
        <v>0</v>
      </c>
      <c r="J16" s="11">
        <f t="shared" si="45"/>
        <v>981510</v>
      </c>
      <c r="K16" s="11">
        <f t="shared" si="46"/>
        <v>81792.5</v>
      </c>
      <c r="L16" s="11">
        <f t="shared" si="47"/>
        <v>1499529.1666666665</v>
      </c>
      <c r="M16" s="11">
        <f t="shared" si="48"/>
        <v>1022406.2499999999</v>
      </c>
      <c r="N16" s="11">
        <f t="shared" si="49"/>
        <v>85200.520833333328</v>
      </c>
      <c r="O16" s="11">
        <f t="shared" si="50"/>
        <v>2130013.020833333</v>
      </c>
      <c r="P16" s="11">
        <f t="shared" si="51"/>
        <v>177501.08506944441</v>
      </c>
      <c r="Q16" s="11">
        <f t="shared" si="52"/>
        <v>2307514.1059027775</v>
      </c>
      <c r="R16" s="11">
        <f t="shared" si="53"/>
        <v>276901.69270833331</v>
      </c>
      <c r="S16" s="11">
        <f t="shared" si="54"/>
        <v>130867.99999999999</v>
      </c>
      <c r="T16" s="11">
        <f t="shared" si="55"/>
        <v>8348742.2361111101</v>
      </c>
      <c r="U16" s="11"/>
      <c r="V16" s="11">
        <f t="shared" si="56"/>
        <v>2826748.7999999993</v>
      </c>
      <c r="W16" s="11">
        <f t="shared" si="57"/>
        <v>245927.14559999999</v>
      </c>
      <c r="X16" s="11">
        <f t="shared" si="58"/>
        <v>1022406.2499999998</v>
      </c>
      <c r="Y16" s="11">
        <v>0</v>
      </c>
      <c r="Z16" s="11">
        <v>0</v>
      </c>
      <c r="AA16" s="12">
        <f t="shared" si="59"/>
        <v>36000064.4317111</v>
      </c>
      <c r="AB16" s="13">
        <f t="shared" si="60"/>
        <v>2533787.7557870368</v>
      </c>
      <c r="AC16" s="13">
        <f t="shared" si="61"/>
        <v>3000005.3693092582</v>
      </c>
      <c r="AD16" s="13">
        <f>+AC16*B16</f>
        <v>3000005.3693092582</v>
      </c>
      <c r="AE16" s="13">
        <f t="shared" si="1"/>
        <v>6000010.7386185164</v>
      </c>
      <c r="AF16" s="13">
        <f>+AE16*B16</f>
        <v>6000010.7386185164</v>
      </c>
      <c r="AG16" s="47">
        <v>3000000</v>
      </c>
      <c r="AH16" s="48">
        <f t="shared" si="2"/>
        <v>-2640000</v>
      </c>
      <c r="AI16" s="18">
        <f t="shared" si="3"/>
        <v>36000000</v>
      </c>
      <c r="AJ16" s="22" t="s">
        <v>19</v>
      </c>
      <c r="AK16" s="22" t="s">
        <v>20</v>
      </c>
      <c r="AL16" s="73" t="s">
        <v>521</v>
      </c>
      <c r="AM16" s="66" t="s">
        <v>522</v>
      </c>
      <c r="AN16" s="22" t="s">
        <v>523</v>
      </c>
      <c r="AO16" s="22" t="s">
        <v>524</v>
      </c>
      <c r="AP16" s="22" t="s">
        <v>49</v>
      </c>
      <c r="AQ16" s="22" t="s">
        <v>16</v>
      </c>
      <c r="AR16" s="44" t="s">
        <v>525</v>
      </c>
    </row>
    <row r="17" spans="1:44" ht="15.75" customHeight="1" x14ac:dyDescent="0.2">
      <c r="A17" s="29">
        <f t="shared" si="4"/>
        <v>15</v>
      </c>
      <c r="B17" s="46">
        <v>1</v>
      </c>
      <c r="C17" s="10">
        <v>360</v>
      </c>
      <c r="D17" s="16">
        <f t="shared" si="5"/>
        <v>3271699.9999999995</v>
      </c>
      <c r="E17" s="11">
        <v>0</v>
      </c>
      <c r="F17" s="11">
        <v>0</v>
      </c>
      <c r="G17" s="11">
        <f t="shared" si="44"/>
        <v>3271699.9999999995</v>
      </c>
      <c r="H17" s="11">
        <v>0</v>
      </c>
      <c r="I17" s="11">
        <v>0</v>
      </c>
      <c r="J17" s="11">
        <f t="shared" si="45"/>
        <v>1635849.9999999998</v>
      </c>
      <c r="K17" s="11">
        <f t="shared" si="46"/>
        <v>136320.83333333331</v>
      </c>
      <c r="L17" s="11">
        <f t="shared" si="47"/>
        <v>2499215.2777777775</v>
      </c>
      <c r="M17" s="11">
        <f t="shared" si="48"/>
        <v>1704010.4166666665</v>
      </c>
      <c r="N17" s="11">
        <f t="shared" si="49"/>
        <v>142000.86805555553</v>
      </c>
      <c r="O17" s="11">
        <f t="shared" si="50"/>
        <v>3550021.7013888881</v>
      </c>
      <c r="P17" s="11">
        <f t="shared" si="51"/>
        <v>295835.14178240736</v>
      </c>
      <c r="Q17" s="11">
        <f t="shared" si="52"/>
        <v>3845856.8431712957</v>
      </c>
      <c r="R17" s="11">
        <f t="shared" si="53"/>
        <v>461502.82118055545</v>
      </c>
      <c r="S17" s="11">
        <f t="shared" si="54"/>
        <v>218113.33333333331</v>
      </c>
      <c r="T17" s="11">
        <f t="shared" si="55"/>
        <v>13914570.393518519</v>
      </c>
      <c r="U17" s="11"/>
      <c r="V17" s="11">
        <f t="shared" si="56"/>
        <v>4711247.9999999991</v>
      </c>
      <c r="W17" s="11">
        <f t="shared" si="57"/>
        <v>409878.57599999994</v>
      </c>
      <c r="X17" s="11">
        <f t="shared" si="58"/>
        <v>1704010.4166666665</v>
      </c>
      <c r="Y17" s="11">
        <v>0</v>
      </c>
      <c r="Z17" s="11">
        <v>0</v>
      </c>
      <c r="AA17" s="12">
        <f t="shared" si="59"/>
        <v>60000107.386185169</v>
      </c>
      <c r="AB17" s="13">
        <f t="shared" si="60"/>
        <v>4222979.5929783946</v>
      </c>
      <c r="AC17" s="13">
        <f t="shared" si="61"/>
        <v>5000008.9488487644</v>
      </c>
      <c r="AD17" s="13">
        <f>+AC17*B17</f>
        <v>5000008.9488487644</v>
      </c>
      <c r="AE17" s="13">
        <f t="shared" si="1"/>
        <v>10000017.897697529</v>
      </c>
      <c r="AF17" s="13">
        <f>+AE17*B17</f>
        <v>10000017.897697529</v>
      </c>
      <c r="AG17" s="47">
        <v>5000000</v>
      </c>
      <c r="AH17" s="48">
        <f t="shared" si="2"/>
        <v>-4400000</v>
      </c>
      <c r="AI17" s="18">
        <f t="shared" si="3"/>
        <v>60000000</v>
      </c>
      <c r="AJ17" s="22" t="s">
        <v>19</v>
      </c>
      <c r="AK17" s="22" t="s">
        <v>20</v>
      </c>
      <c r="AL17" s="73" t="s">
        <v>526</v>
      </c>
      <c r="AM17" s="66" t="s">
        <v>35</v>
      </c>
      <c r="AN17" s="22" t="s">
        <v>527</v>
      </c>
      <c r="AO17" s="22" t="s">
        <v>37</v>
      </c>
      <c r="AP17" s="22" t="s">
        <v>38</v>
      </c>
      <c r="AQ17" s="22" t="s">
        <v>16</v>
      </c>
      <c r="AR17" s="44" t="s">
        <v>528</v>
      </c>
    </row>
    <row r="18" spans="1:44" ht="15.75" customHeight="1" x14ac:dyDescent="0.2">
      <c r="A18" s="29">
        <f t="shared" si="4"/>
        <v>16</v>
      </c>
      <c r="B18" s="30">
        <v>2</v>
      </c>
      <c r="C18" s="10">
        <v>360</v>
      </c>
      <c r="D18" s="16">
        <f t="shared" si="5"/>
        <v>3032865.8999999994</v>
      </c>
      <c r="E18" s="11">
        <v>0</v>
      </c>
      <c r="F18" s="11">
        <v>0</v>
      </c>
      <c r="G18" s="11">
        <f t="shared" si="6"/>
        <v>3032865.8999999994</v>
      </c>
      <c r="H18" s="11">
        <v>0</v>
      </c>
      <c r="I18" s="11">
        <v>0</v>
      </c>
      <c r="J18" s="11">
        <f t="shared" si="7"/>
        <v>1516432.9499999997</v>
      </c>
      <c r="K18" s="11">
        <f t="shared" si="8"/>
        <v>126369.41249999998</v>
      </c>
      <c r="L18" s="11">
        <f t="shared" si="9"/>
        <v>2316772.5624999995</v>
      </c>
      <c r="M18" s="11">
        <f t="shared" si="10"/>
        <v>1579617.6562499998</v>
      </c>
      <c r="N18" s="11">
        <f t="shared" si="11"/>
        <v>131634.80468749997</v>
      </c>
      <c r="O18" s="11">
        <f t="shared" si="12"/>
        <v>3290870.1171874991</v>
      </c>
      <c r="P18" s="11">
        <f t="shared" si="13"/>
        <v>274239.17643229157</v>
      </c>
      <c r="Q18" s="11">
        <f t="shared" si="14"/>
        <v>3565109.293619791</v>
      </c>
      <c r="R18" s="11">
        <f t="shared" si="15"/>
        <v>427813.11523437488</v>
      </c>
      <c r="S18" s="11">
        <f t="shared" si="16"/>
        <v>202191.05999999997</v>
      </c>
      <c r="T18" s="11">
        <f t="shared" si="17"/>
        <v>12898806.754791664</v>
      </c>
      <c r="U18" s="11"/>
      <c r="V18" s="11">
        <f t="shared" si="18"/>
        <v>4367326.8959999997</v>
      </c>
      <c r="W18" s="11">
        <f t="shared" si="19"/>
        <v>379957.43995199999</v>
      </c>
      <c r="X18" s="11">
        <f t="shared" si="20"/>
        <v>1579617.6562499995</v>
      </c>
      <c r="Y18" s="11">
        <v>0</v>
      </c>
      <c r="Z18" s="11">
        <v>0</v>
      </c>
      <c r="AA18" s="12">
        <f t="shared" si="21"/>
        <v>55620099.546993658</v>
      </c>
      <c r="AB18" s="13">
        <f t="shared" si="22"/>
        <v>3914702.0826909714</v>
      </c>
      <c r="AC18" s="13">
        <f t="shared" si="0"/>
        <v>4635008.2955828048</v>
      </c>
      <c r="AD18" s="13">
        <f>+AC18*B18</f>
        <v>9270016.5911656097</v>
      </c>
      <c r="AE18" s="13">
        <f t="shared" si="1"/>
        <v>9270016.5911656097</v>
      </c>
      <c r="AF18" s="13">
        <f>+AE18*B18</f>
        <v>18540033.182331219</v>
      </c>
      <c r="AG18" s="47">
        <v>4635000</v>
      </c>
      <c r="AH18" s="7">
        <f t="shared" si="2"/>
        <v>-4078800</v>
      </c>
      <c r="AI18" s="18">
        <f t="shared" si="3"/>
        <v>55620000</v>
      </c>
      <c r="AJ18" s="22" t="s">
        <v>83</v>
      </c>
      <c r="AK18" s="22" t="s">
        <v>82</v>
      </c>
      <c r="AL18" s="66" t="s">
        <v>84</v>
      </c>
      <c r="AM18" s="66" t="s">
        <v>85</v>
      </c>
      <c r="AN18" s="22" t="s">
        <v>86</v>
      </c>
      <c r="AO18" s="22" t="s">
        <v>87</v>
      </c>
      <c r="AP18" s="22" t="s">
        <v>88</v>
      </c>
      <c r="AQ18" s="22" t="s">
        <v>89</v>
      </c>
      <c r="AR18" s="44" t="s">
        <v>90</v>
      </c>
    </row>
    <row r="19" spans="1:44" ht="15.75" customHeight="1" x14ac:dyDescent="0.2">
      <c r="A19" s="29">
        <f t="shared" si="4"/>
        <v>17</v>
      </c>
      <c r="B19" s="30">
        <v>3</v>
      </c>
      <c r="C19" s="10">
        <v>360</v>
      </c>
      <c r="D19" s="16">
        <f t="shared" si="5"/>
        <v>2021910.5999999999</v>
      </c>
      <c r="E19" s="11">
        <v>0</v>
      </c>
      <c r="F19" s="11">
        <v>0</v>
      </c>
      <c r="G19" s="11">
        <f t="shared" si="6"/>
        <v>2021910.5999999999</v>
      </c>
      <c r="H19" s="11">
        <v>0</v>
      </c>
      <c r="I19" s="11">
        <v>0</v>
      </c>
      <c r="J19" s="11">
        <f t="shared" si="7"/>
        <v>1010955.2999999999</v>
      </c>
      <c r="K19" s="11">
        <f t="shared" si="8"/>
        <v>84246.274999999994</v>
      </c>
      <c r="L19" s="11">
        <f t="shared" si="9"/>
        <v>1544515.0416666667</v>
      </c>
      <c r="M19" s="11">
        <f t="shared" si="10"/>
        <v>1053078.4375</v>
      </c>
      <c r="N19" s="11">
        <f t="shared" si="11"/>
        <v>87756.536458333328</v>
      </c>
      <c r="O19" s="11">
        <f t="shared" si="12"/>
        <v>2193913.4114583335</v>
      </c>
      <c r="P19" s="11">
        <f t="shared" si="13"/>
        <v>182826.11762152778</v>
      </c>
      <c r="Q19" s="11">
        <f t="shared" si="14"/>
        <v>2376739.5290798615</v>
      </c>
      <c r="R19" s="11">
        <f t="shared" si="15"/>
        <v>285208.74348958337</v>
      </c>
      <c r="S19" s="11">
        <f t="shared" si="16"/>
        <v>134794.03999999998</v>
      </c>
      <c r="T19" s="11">
        <f t="shared" si="17"/>
        <v>8599204.5031944439</v>
      </c>
      <c r="U19" s="11"/>
      <c r="V19" s="11">
        <f t="shared" si="18"/>
        <v>2911551.264</v>
      </c>
      <c r="W19" s="11">
        <f t="shared" si="19"/>
        <v>253304.95996800001</v>
      </c>
      <c r="X19" s="11">
        <f t="shared" si="20"/>
        <v>1053078.4375</v>
      </c>
      <c r="Y19" s="11">
        <v>0</v>
      </c>
      <c r="Z19" s="11">
        <v>0</v>
      </c>
      <c r="AA19" s="12">
        <f t="shared" si="21"/>
        <v>37080066.364662446</v>
      </c>
      <c r="AB19" s="13">
        <f t="shared" si="22"/>
        <v>2609801.3884606478</v>
      </c>
      <c r="AC19" s="13">
        <f t="shared" si="0"/>
        <v>3090005.5303885373</v>
      </c>
      <c r="AD19" s="13">
        <f>+AC19*B19</f>
        <v>9270016.5911656115</v>
      </c>
      <c r="AE19" s="13">
        <f t="shared" si="1"/>
        <v>6180011.0607770747</v>
      </c>
      <c r="AF19" s="13">
        <f>+AE19*B19</f>
        <v>18540033.182331223</v>
      </c>
      <c r="AG19" s="47">
        <v>3090000</v>
      </c>
      <c r="AH19" s="7">
        <f t="shared" si="2"/>
        <v>-2719200</v>
      </c>
      <c r="AI19" s="18">
        <f t="shared" si="3"/>
        <v>37080000</v>
      </c>
      <c r="AJ19" s="22" t="s">
        <v>83</v>
      </c>
      <c r="AK19" s="22" t="s">
        <v>82</v>
      </c>
      <c r="AL19" s="45" t="s">
        <v>91</v>
      </c>
      <c r="AM19" s="22" t="s">
        <v>92</v>
      </c>
      <c r="AN19" s="22" t="s">
        <v>93</v>
      </c>
      <c r="AO19" s="22" t="s">
        <v>94</v>
      </c>
      <c r="AP19" s="22" t="s">
        <v>95</v>
      </c>
      <c r="AQ19" s="22" t="s">
        <v>96</v>
      </c>
      <c r="AR19" s="44" t="s">
        <v>90</v>
      </c>
    </row>
    <row r="20" spans="1:44" ht="15.75" customHeight="1" x14ac:dyDescent="0.2">
      <c r="A20" s="29">
        <f t="shared" si="4"/>
        <v>18</v>
      </c>
      <c r="B20" s="30">
        <v>3</v>
      </c>
      <c r="C20" s="10">
        <v>360</v>
      </c>
      <c r="D20" s="16">
        <f t="shared" si="5"/>
        <v>2695880.8</v>
      </c>
      <c r="E20" s="11">
        <v>0</v>
      </c>
      <c r="F20" s="11">
        <v>0</v>
      </c>
      <c r="G20" s="11">
        <f t="shared" si="6"/>
        <v>2695880.8</v>
      </c>
      <c r="H20" s="11">
        <v>0</v>
      </c>
      <c r="I20" s="11">
        <v>0</v>
      </c>
      <c r="J20" s="11">
        <f t="shared" si="7"/>
        <v>1347940.4</v>
      </c>
      <c r="K20" s="11">
        <f t="shared" si="8"/>
        <v>112328.36666666665</v>
      </c>
      <c r="L20" s="11">
        <f t="shared" si="9"/>
        <v>2059353.3888888888</v>
      </c>
      <c r="M20" s="11">
        <f t="shared" si="10"/>
        <v>1404104.5833333333</v>
      </c>
      <c r="N20" s="11">
        <f t="shared" si="11"/>
        <v>117008.71527777777</v>
      </c>
      <c r="O20" s="11">
        <f t="shared" si="12"/>
        <v>2925217.8819444445</v>
      </c>
      <c r="P20" s="11">
        <f t="shared" si="13"/>
        <v>243768.15682870371</v>
      </c>
      <c r="Q20" s="11">
        <f t="shared" si="14"/>
        <v>3168986.0387731483</v>
      </c>
      <c r="R20" s="11">
        <f t="shared" si="15"/>
        <v>380278.32465277781</v>
      </c>
      <c r="S20" s="11">
        <f t="shared" si="16"/>
        <v>179725.38666666666</v>
      </c>
      <c r="T20" s="11">
        <f t="shared" si="17"/>
        <v>11465606.004259259</v>
      </c>
      <c r="U20" s="11"/>
      <c r="V20" s="11">
        <f t="shared" si="18"/>
        <v>3882068.352</v>
      </c>
      <c r="W20" s="11">
        <f t="shared" si="19"/>
        <v>337739.94662399997</v>
      </c>
      <c r="X20" s="11">
        <f t="shared" si="20"/>
        <v>1404104.5833333335</v>
      </c>
      <c r="Y20" s="11">
        <v>0</v>
      </c>
      <c r="Z20" s="11">
        <v>0</v>
      </c>
      <c r="AA20" s="12">
        <f t="shared" si="21"/>
        <v>49440088.48621659</v>
      </c>
      <c r="AB20" s="13">
        <f t="shared" si="22"/>
        <v>3479735.1846141978</v>
      </c>
      <c r="AC20" s="13">
        <f t="shared" si="0"/>
        <v>4120007.3738513826</v>
      </c>
      <c r="AD20" s="13">
        <f>+AC20*B20</f>
        <v>12360022.121554147</v>
      </c>
      <c r="AE20" s="13">
        <f t="shared" si="1"/>
        <v>8240014.7477027653</v>
      </c>
      <c r="AF20" s="13">
        <f>+AE20*B20</f>
        <v>24720044.243108295</v>
      </c>
      <c r="AG20" s="47">
        <v>4120000</v>
      </c>
      <c r="AH20" s="7">
        <f t="shared" si="2"/>
        <v>-3625600</v>
      </c>
      <c r="AI20" s="18">
        <f t="shared" si="3"/>
        <v>49440000</v>
      </c>
      <c r="AJ20" s="22" t="s">
        <v>83</v>
      </c>
      <c r="AK20" s="22" t="s">
        <v>82</v>
      </c>
      <c r="AL20" s="22" t="s">
        <v>97</v>
      </c>
      <c r="AM20" s="22" t="s">
        <v>98</v>
      </c>
      <c r="AN20" s="22" t="s">
        <v>99</v>
      </c>
      <c r="AO20" s="22" t="s">
        <v>100</v>
      </c>
      <c r="AP20" s="22" t="s">
        <v>101</v>
      </c>
      <c r="AQ20" s="22" t="s">
        <v>102</v>
      </c>
      <c r="AR20" s="44" t="s">
        <v>90</v>
      </c>
    </row>
    <row r="21" spans="1:44" ht="15.75" customHeight="1" x14ac:dyDescent="0.2">
      <c r="A21" s="29">
        <f t="shared" si="4"/>
        <v>19</v>
      </c>
      <c r="B21" s="30">
        <v>2</v>
      </c>
      <c r="C21" s="10">
        <v>360</v>
      </c>
      <c r="D21" s="16">
        <f t="shared" si="5"/>
        <v>2695880.8</v>
      </c>
      <c r="E21" s="11">
        <v>0</v>
      </c>
      <c r="F21" s="11">
        <v>0</v>
      </c>
      <c r="G21" s="11">
        <f t="shared" si="6"/>
        <v>2695880.8</v>
      </c>
      <c r="H21" s="11">
        <v>0</v>
      </c>
      <c r="I21" s="11">
        <v>0</v>
      </c>
      <c r="J21" s="11">
        <f t="shared" si="7"/>
        <v>1347940.4</v>
      </c>
      <c r="K21" s="11">
        <f t="shared" si="8"/>
        <v>112328.36666666665</v>
      </c>
      <c r="L21" s="11">
        <f t="shared" si="9"/>
        <v>2059353.3888888888</v>
      </c>
      <c r="M21" s="11">
        <f t="shared" si="10"/>
        <v>1404104.5833333333</v>
      </c>
      <c r="N21" s="11">
        <f t="shared" si="11"/>
        <v>117008.71527777777</v>
      </c>
      <c r="O21" s="11">
        <f t="shared" si="12"/>
        <v>2925217.8819444445</v>
      </c>
      <c r="P21" s="11">
        <f t="shared" si="13"/>
        <v>243768.15682870371</v>
      </c>
      <c r="Q21" s="11">
        <f t="shared" si="14"/>
        <v>3168986.0387731483</v>
      </c>
      <c r="R21" s="11">
        <f t="shared" si="15"/>
        <v>380278.32465277781</v>
      </c>
      <c r="S21" s="11">
        <f t="shared" si="16"/>
        <v>179725.38666666666</v>
      </c>
      <c r="T21" s="11">
        <f t="shared" si="17"/>
        <v>11465606.004259259</v>
      </c>
      <c r="U21" s="11"/>
      <c r="V21" s="11">
        <f t="shared" si="18"/>
        <v>3882068.352</v>
      </c>
      <c r="W21" s="11">
        <f t="shared" si="19"/>
        <v>337739.94662399997</v>
      </c>
      <c r="X21" s="11">
        <f t="shared" si="20"/>
        <v>1404104.5833333335</v>
      </c>
      <c r="Y21" s="11">
        <v>0</v>
      </c>
      <c r="Z21" s="11">
        <v>0</v>
      </c>
      <c r="AA21" s="12">
        <f t="shared" si="21"/>
        <v>49440088.48621659</v>
      </c>
      <c r="AB21" s="13">
        <f t="shared" si="22"/>
        <v>3479735.1846141978</v>
      </c>
      <c r="AC21" s="13">
        <f t="shared" si="0"/>
        <v>4120007.3738513826</v>
      </c>
      <c r="AD21" s="13">
        <f>+AC21*B21</f>
        <v>8240014.7477027653</v>
      </c>
      <c r="AE21" s="13">
        <f t="shared" si="1"/>
        <v>8240014.7477027653</v>
      </c>
      <c r="AF21" s="13">
        <f>+AE21*B21</f>
        <v>16480029.495405531</v>
      </c>
      <c r="AG21" s="47">
        <v>4120000</v>
      </c>
      <c r="AH21" s="7">
        <f t="shared" si="2"/>
        <v>-3625600</v>
      </c>
      <c r="AI21" s="18">
        <f t="shared" si="3"/>
        <v>49440000</v>
      </c>
      <c r="AJ21" s="22" t="s">
        <v>83</v>
      </c>
      <c r="AK21" s="22" t="s">
        <v>82</v>
      </c>
      <c r="AL21" s="45" t="s">
        <v>103</v>
      </c>
      <c r="AM21" s="22" t="s">
        <v>104</v>
      </c>
      <c r="AN21" s="22" t="s">
        <v>105</v>
      </c>
      <c r="AO21" s="22" t="s">
        <v>106</v>
      </c>
      <c r="AP21" s="22" t="s">
        <v>107</v>
      </c>
      <c r="AQ21" s="22" t="s">
        <v>108</v>
      </c>
      <c r="AR21" s="44" t="s">
        <v>90</v>
      </c>
    </row>
    <row r="22" spans="1:44" ht="15.75" customHeight="1" x14ac:dyDescent="0.2">
      <c r="A22" s="29">
        <f t="shared" si="4"/>
        <v>20</v>
      </c>
      <c r="B22" s="30">
        <v>1</v>
      </c>
      <c r="C22" s="10">
        <v>360</v>
      </c>
      <c r="D22" s="16">
        <f t="shared" si="5"/>
        <v>3369850.9999999995</v>
      </c>
      <c r="E22" s="11">
        <v>0</v>
      </c>
      <c r="F22" s="11">
        <v>0</v>
      </c>
      <c r="G22" s="11">
        <f t="shared" si="6"/>
        <v>3369850.9999999995</v>
      </c>
      <c r="H22" s="11">
        <v>0</v>
      </c>
      <c r="I22" s="11">
        <v>0</v>
      </c>
      <c r="J22" s="11">
        <f t="shared" si="7"/>
        <v>1684925.4999999998</v>
      </c>
      <c r="K22" s="11">
        <f t="shared" si="8"/>
        <v>140410.45833333331</v>
      </c>
      <c r="L22" s="11">
        <f t="shared" si="9"/>
        <v>2574191.736111111</v>
      </c>
      <c r="M22" s="11">
        <f t="shared" si="10"/>
        <v>1755130.7291666665</v>
      </c>
      <c r="N22" s="11">
        <f t="shared" si="11"/>
        <v>146260.89409722222</v>
      </c>
      <c r="O22" s="11">
        <f t="shared" si="12"/>
        <v>3656522.3524305546</v>
      </c>
      <c r="P22" s="11">
        <f t="shared" si="13"/>
        <v>304710.19603587955</v>
      </c>
      <c r="Q22" s="11">
        <f t="shared" si="14"/>
        <v>3961232.5484664347</v>
      </c>
      <c r="R22" s="11">
        <f t="shared" si="15"/>
        <v>475347.90581597213</v>
      </c>
      <c r="S22" s="11">
        <f t="shared" si="16"/>
        <v>224656.73333333331</v>
      </c>
      <c r="T22" s="11">
        <f t="shared" si="17"/>
        <v>14332007.505324073</v>
      </c>
      <c r="U22" s="11"/>
      <c r="V22" s="11">
        <f t="shared" si="18"/>
        <v>4852585.4399999985</v>
      </c>
      <c r="W22" s="11">
        <f t="shared" si="19"/>
        <v>422174.93327999994</v>
      </c>
      <c r="X22" s="11">
        <f t="shared" si="20"/>
        <v>1755130.7291666663</v>
      </c>
      <c r="Y22" s="11">
        <v>0</v>
      </c>
      <c r="Z22" s="11">
        <v>0</v>
      </c>
      <c r="AA22" s="12">
        <f t="shared" si="21"/>
        <v>61800110.607770726</v>
      </c>
      <c r="AB22" s="13">
        <f t="shared" si="22"/>
        <v>4349668.9807677465</v>
      </c>
      <c r="AC22" s="13">
        <f t="shared" si="0"/>
        <v>5150009.2173142275</v>
      </c>
      <c r="AD22" s="13">
        <f>+AC22*B22</f>
        <v>5150009.2173142275</v>
      </c>
      <c r="AE22" s="13">
        <f t="shared" si="1"/>
        <v>10300018.434628455</v>
      </c>
      <c r="AF22" s="13">
        <f>+AE22*B22</f>
        <v>10300018.434628455</v>
      </c>
      <c r="AG22" s="47">
        <v>5150000</v>
      </c>
      <c r="AH22" s="7">
        <f t="shared" si="2"/>
        <v>-4532000</v>
      </c>
      <c r="AI22" s="18">
        <f t="shared" si="3"/>
        <v>61800000</v>
      </c>
      <c r="AJ22" s="22" t="s">
        <v>83</v>
      </c>
      <c r="AK22" s="22" t="s">
        <v>82</v>
      </c>
      <c r="AL22" s="45" t="s">
        <v>109</v>
      </c>
      <c r="AM22" s="22" t="s">
        <v>110</v>
      </c>
      <c r="AN22" s="22" t="s">
        <v>111</v>
      </c>
      <c r="AO22" s="22" t="s">
        <v>112</v>
      </c>
      <c r="AP22" s="22" t="s">
        <v>113</v>
      </c>
      <c r="AQ22" s="22" t="s">
        <v>113</v>
      </c>
      <c r="AR22" s="44" t="s">
        <v>90</v>
      </c>
    </row>
    <row r="23" spans="1:44" ht="15.75" customHeight="1" x14ac:dyDescent="0.2">
      <c r="A23" s="29">
        <f t="shared" si="4"/>
        <v>21</v>
      </c>
      <c r="B23" s="30">
        <v>1</v>
      </c>
      <c r="C23" s="10">
        <v>360</v>
      </c>
      <c r="D23" s="16">
        <f t="shared" si="5"/>
        <v>2695880.8</v>
      </c>
      <c r="E23" s="11">
        <v>0</v>
      </c>
      <c r="F23" s="11">
        <v>0</v>
      </c>
      <c r="G23" s="11">
        <f t="shared" si="6"/>
        <v>2695880.8</v>
      </c>
      <c r="H23" s="11">
        <v>0</v>
      </c>
      <c r="I23" s="11">
        <v>0</v>
      </c>
      <c r="J23" s="11">
        <f t="shared" si="7"/>
        <v>1347940.4</v>
      </c>
      <c r="K23" s="11">
        <f t="shared" si="8"/>
        <v>112328.36666666665</v>
      </c>
      <c r="L23" s="11">
        <f t="shared" si="9"/>
        <v>2059353.3888888888</v>
      </c>
      <c r="M23" s="11">
        <f t="shared" si="10"/>
        <v>1404104.5833333333</v>
      </c>
      <c r="N23" s="11">
        <f t="shared" si="11"/>
        <v>117008.71527777777</v>
      </c>
      <c r="O23" s="11">
        <f t="shared" si="12"/>
        <v>2925217.8819444445</v>
      </c>
      <c r="P23" s="11">
        <f t="shared" si="13"/>
        <v>243768.15682870371</v>
      </c>
      <c r="Q23" s="11">
        <f t="shared" si="14"/>
        <v>3168986.0387731483</v>
      </c>
      <c r="R23" s="11">
        <f t="shared" si="15"/>
        <v>380278.32465277781</v>
      </c>
      <c r="S23" s="11">
        <f t="shared" si="16"/>
        <v>179725.38666666666</v>
      </c>
      <c r="T23" s="11">
        <f t="shared" si="17"/>
        <v>11465606.004259259</v>
      </c>
      <c r="U23" s="11"/>
      <c r="V23" s="11">
        <f t="shared" si="18"/>
        <v>3882068.352</v>
      </c>
      <c r="W23" s="11">
        <f t="shared" si="19"/>
        <v>337739.94662399997</v>
      </c>
      <c r="X23" s="11">
        <f t="shared" si="20"/>
        <v>1404104.5833333335</v>
      </c>
      <c r="Y23" s="11">
        <v>0</v>
      </c>
      <c r="Z23" s="11">
        <v>0</v>
      </c>
      <c r="AA23" s="12">
        <f t="shared" si="21"/>
        <v>49440088.48621659</v>
      </c>
      <c r="AB23" s="13">
        <f t="shared" si="22"/>
        <v>3479735.1846141978</v>
      </c>
      <c r="AC23" s="13">
        <f t="shared" si="0"/>
        <v>4120007.3738513826</v>
      </c>
      <c r="AD23" s="13">
        <f>+AC23*B23</f>
        <v>4120007.3738513826</v>
      </c>
      <c r="AE23" s="13">
        <f t="shared" si="1"/>
        <v>8240014.7477027653</v>
      </c>
      <c r="AF23" s="13">
        <f>+AE23*B23</f>
        <v>8240014.7477027653</v>
      </c>
      <c r="AG23" s="47">
        <v>4120000</v>
      </c>
      <c r="AH23" s="7">
        <f t="shared" si="2"/>
        <v>-3625600</v>
      </c>
      <c r="AI23" s="18">
        <f t="shared" si="3"/>
        <v>49440000</v>
      </c>
      <c r="AJ23" s="22" t="s">
        <v>83</v>
      </c>
      <c r="AK23" s="22" t="s">
        <v>82</v>
      </c>
      <c r="AL23" s="45" t="s">
        <v>114</v>
      </c>
      <c r="AM23" s="22" t="s">
        <v>115</v>
      </c>
      <c r="AN23" s="22" t="s">
        <v>116</v>
      </c>
      <c r="AO23" s="22" t="s">
        <v>117</v>
      </c>
      <c r="AP23" s="22" t="s">
        <v>118</v>
      </c>
      <c r="AQ23" s="22" t="s">
        <v>119</v>
      </c>
      <c r="AR23" s="44" t="s">
        <v>90</v>
      </c>
    </row>
    <row r="24" spans="1:44" ht="15.75" customHeight="1" x14ac:dyDescent="0.2">
      <c r="A24" s="29">
        <f t="shared" si="4"/>
        <v>22</v>
      </c>
      <c r="B24" s="30">
        <v>2</v>
      </c>
      <c r="C24" s="10">
        <v>360</v>
      </c>
      <c r="D24" s="16">
        <f t="shared" si="5"/>
        <v>2021910.5999999999</v>
      </c>
      <c r="E24" s="11">
        <v>0</v>
      </c>
      <c r="F24" s="11">
        <v>0</v>
      </c>
      <c r="G24" s="11">
        <f t="shared" si="6"/>
        <v>2021910.5999999999</v>
      </c>
      <c r="H24" s="11">
        <v>0</v>
      </c>
      <c r="I24" s="11">
        <v>0</v>
      </c>
      <c r="J24" s="11">
        <f t="shared" si="7"/>
        <v>1010955.2999999999</v>
      </c>
      <c r="K24" s="11">
        <f t="shared" si="8"/>
        <v>84246.274999999994</v>
      </c>
      <c r="L24" s="11">
        <f t="shared" si="9"/>
        <v>1544515.0416666667</v>
      </c>
      <c r="M24" s="11">
        <f t="shared" si="10"/>
        <v>1053078.4375</v>
      </c>
      <c r="N24" s="11">
        <f t="shared" si="11"/>
        <v>87756.536458333328</v>
      </c>
      <c r="O24" s="11">
        <f t="shared" si="12"/>
        <v>2193913.4114583335</v>
      </c>
      <c r="P24" s="11">
        <f t="shared" si="13"/>
        <v>182826.11762152778</v>
      </c>
      <c r="Q24" s="11">
        <f t="shared" si="14"/>
        <v>2376739.5290798615</v>
      </c>
      <c r="R24" s="11">
        <f t="shared" si="15"/>
        <v>285208.74348958337</v>
      </c>
      <c r="S24" s="11">
        <f t="shared" si="16"/>
        <v>134794.03999999998</v>
      </c>
      <c r="T24" s="11">
        <f t="shared" si="17"/>
        <v>8599204.5031944439</v>
      </c>
      <c r="U24" s="11"/>
      <c r="V24" s="11">
        <f t="shared" si="18"/>
        <v>2911551.264</v>
      </c>
      <c r="W24" s="11">
        <f t="shared" si="19"/>
        <v>253304.95996800001</v>
      </c>
      <c r="X24" s="11">
        <f t="shared" si="20"/>
        <v>1053078.4375</v>
      </c>
      <c r="Y24" s="11">
        <v>0</v>
      </c>
      <c r="Z24" s="11">
        <v>0</v>
      </c>
      <c r="AA24" s="12">
        <f t="shared" si="21"/>
        <v>37080066.364662446</v>
      </c>
      <c r="AB24" s="13">
        <f t="shared" si="22"/>
        <v>2609801.3884606478</v>
      </c>
      <c r="AC24" s="13">
        <f t="shared" si="0"/>
        <v>3090005.5303885373</v>
      </c>
      <c r="AD24" s="13">
        <f>+AC24*B24</f>
        <v>6180011.0607770747</v>
      </c>
      <c r="AE24" s="13">
        <f t="shared" si="1"/>
        <v>6180011.0607770747</v>
      </c>
      <c r="AF24" s="13">
        <f>+AE24*B24</f>
        <v>12360022.121554149</v>
      </c>
      <c r="AG24" s="47">
        <v>3090000</v>
      </c>
      <c r="AH24" s="7">
        <f t="shared" si="2"/>
        <v>-2719200</v>
      </c>
      <c r="AI24" s="18">
        <f t="shared" si="3"/>
        <v>37080000</v>
      </c>
      <c r="AJ24" s="22" t="s">
        <v>83</v>
      </c>
      <c r="AK24" s="22" t="s">
        <v>82</v>
      </c>
      <c r="AL24" s="49" t="s">
        <v>120</v>
      </c>
      <c r="AM24" s="22" t="s">
        <v>121</v>
      </c>
      <c r="AN24" s="50" t="s">
        <v>122</v>
      </c>
      <c r="AO24" s="22" t="s">
        <v>123</v>
      </c>
      <c r="AP24" s="22" t="s">
        <v>124</v>
      </c>
      <c r="AQ24" s="22" t="s">
        <v>125</v>
      </c>
      <c r="AR24" s="44" t="s">
        <v>90</v>
      </c>
    </row>
    <row r="25" spans="1:44" ht="15.75" customHeight="1" x14ac:dyDescent="0.2">
      <c r="A25" s="29">
        <f t="shared" si="4"/>
        <v>23</v>
      </c>
      <c r="B25" s="30">
        <v>2</v>
      </c>
      <c r="C25" s="10">
        <v>360</v>
      </c>
      <c r="D25" s="16">
        <f t="shared" si="5"/>
        <v>2695880.8</v>
      </c>
      <c r="E25" s="11">
        <v>0</v>
      </c>
      <c r="F25" s="11">
        <v>0</v>
      </c>
      <c r="G25" s="11">
        <f t="shared" si="6"/>
        <v>2695880.8</v>
      </c>
      <c r="H25" s="11">
        <v>0</v>
      </c>
      <c r="I25" s="11">
        <v>0</v>
      </c>
      <c r="J25" s="11">
        <f t="shared" si="7"/>
        <v>1347940.4</v>
      </c>
      <c r="K25" s="11">
        <f t="shared" si="8"/>
        <v>112328.36666666665</v>
      </c>
      <c r="L25" s="11">
        <f t="shared" si="9"/>
        <v>2059353.3888888888</v>
      </c>
      <c r="M25" s="11">
        <f t="shared" si="10"/>
        <v>1404104.5833333333</v>
      </c>
      <c r="N25" s="11">
        <f t="shared" si="11"/>
        <v>117008.71527777777</v>
      </c>
      <c r="O25" s="11">
        <f t="shared" si="12"/>
        <v>2925217.8819444445</v>
      </c>
      <c r="P25" s="11">
        <f t="shared" si="13"/>
        <v>243768.15682870371</v>
      </c>
      <c r="Q25" s="11">
        <f t="shared" si="14"/>
        <v>3168986.0387731483</v>
      </c>
      <c r="R25" s="11">
        <f t="shared" si="15"/>
        <v>380278.32465277781</v>
      </c>
      <c r="S25" s="11">
        <f t="shared" si="16"/>
        <v>179725.38666666666</v>
      </c>
      <c r="T25" s="11">
        <f t="shared" si="17"/>
        <v>11465606.004259259</v>
      </c>
      <c r="U25" s="11"/>
      <c r="V25" s="11">
        <f t="shared" si="18"/>
        <v>3882068.352</v>
      </c>
      <c r="W25" s="11">
        <f t="shared" si="19"/>
        <v>337739.94662399997</v>
      </c>
      <c r="X25" s="11">
        <f t="shared" si="20"/>
        <v>1404104.5833333335</v>
      </c>
      <c r="Y25" s="11">
        <v>0</v>
      </c>
      <c r="Z25" s="11">
        <v>0</v>
      </c>
      <c r="AA25" s="12">
        <f t="shared" si="21"/>
        <v>49440088.48621659</v>
      </c>
      <c r="AB25" s="13">
        <f t="shared" si="22"/>
        <v>3479735.1846141978</v>
      </c>
      <c r="AC25" s="13">
        <f t="shared" si="0"/>
        <v>4120007.3738513826</v>
      </c>
      <c r="AD25" s="13">
        <f>+AC25*B25</f>
        <v>8240014.7477027653</v>
      </c>
      <c r="AE25" s="13">
        <f t="shared" si="1"/>
        <v>8240014.7477027653</v>
      </c>
      <c r="AF25" s="13">
        <f>+AE25*B25</f>
        <v>16480029.495405531</v>
      </c>
      <c r="AG25" s="47">
        <v>4120000</v>
      </c>
      <c r="AH25" s="7">
        <f t="shared" si="2"/>
        <v>-3625600</v>
      </c>
      <c r="AI25" s="18">
        <f t="shared" si="3"/>
        <v>49440000</v>
      </c>
      <c r="AJ25" s="22" t="s">
        <v>83</v>
      </c>
      <c r="AK25" s="22" t="s">
        <v>82</v>
      </c>
      <c r="AL25" s="49" t="s">
        <v>126</v>
      </c>
      <c r="AM25" s="22" t="s">
        <v>127</v>
      </c>
      <c r="AN25" s="50" t="s">
        <v>122</v>
      </c>
      <c r="AO25" s="22" t="s">
        <v>128</v>
      </c>
      <c r="AP25" s="22" t="s">
        <v>129</v>
      </c>
      <c r="AQ25" s="22" t="s">
        <v>130</v>
      </c>
      <c r="AR25" s="44" t="s">
        <v>90</v>
      </c>
    </row>
    <row r="26" spans="1:44" ht="15.75" customHeight="1" x14ac:dyDescent="0.2">
      <c r="A26" s="29">
        <f t="shared" si="4"/>
        <v>24</v>
      </c>
      <c r="B26" s="30">
        <v>1</v>
      </c>
      <c r="C26" s="10">
        <v>360</v>
      </c>
      <c r="D26" s="16">
        <f t="shared" si="5"/>
        <v>3032865.8999999994</v>
      </c>
      <c r="E26" s="11">
        <v>0</v>
      </c>
      <c r="F26" s="11">
        <v>0</v>
      </c>
      <c r="G26" s="11">
        <f t="shared" si="6"/>
        <v>3032865.8999999994</v>
      </c>
      <c r="H26" s="11">
        <v>0</v>
      </c>
      <c r="I26" s="11">
        <v>0</v>
      </c>
      <c r="J26" s="11">
        <f t="shared" si="7"/>
        <v>1516432.9499999997</v>
      </c>
      <c r="K26" s="11">
        <f t="shared" si="8"/>
        <v>126369.41249999998</v>
      </c>
      <c r="L26" s="11">
        <f t="shared" si="9"/>
        <v>2316772.5624999995</v>
      </c>
      <c r="M26" s="11">
        <f t="shared" si="10"/>
        <v>1579617.6562499998</v>
      </c>
      <c r="N26" s="11">
        <f t="shared" si="11"/>
        <v>131634.80468749997</v>
      </c>
      <c r="O26" s="11">
        <f t="shared" si="12"/>
        <v>3290870.1171874991</v>
      </c>
      <c r="P26" s="11">
        <f t="shared" si="13"/>
        <v>274239.17643229157</v>
      </c>
      <c r="Q26" s="11">
        <f t="shared" si="14"/>
        <v>3565109.293619791</v>
      </c>
      <c r="R26" s="11">
        <f t="shared" si="15"/>
        <v>427813.11523437488</v>
      </c>
      <c r="S26" s="11">
        <f t="shared" si="16"/>
        <v>202191.05999999997</v>
      </c>
      <c r="T26" s="11">
        <f t="shared" si="17"/>
        <v>12898806.754791664</v>
      </c>
      <c r="U26" s="11"/>
      <c r="V26" s="11">
        <f t="shared" si="18"/>
        <v>4367326.8959999997</v>
      </c>
      <c r="W26" s="11">
        <f t="shared" si="19"/>
        <v>379957.43995199999</v>
      </c>
      <c r="X26" s="11">
        <f t="shared" si="20"/>
        <v>1579617.6562499995</v>
      </c>
      <c r="Y26" s="11">
        <v>0</v>
      </c>
      <c r="Z26" s="11">
        <v>0</v>
      </c>
      <c r="AA26" s="12">
        <f t="shared" si="21"/>
        <v>55620099.546993658</v>
      </c>
      <c r="AB26" s="13">
        <f t="shared" si="22"/>
        <v>3914702.0826909714</v>
      </c>
      <c r="AC26" s="13">
        <f t="shared" si="0"/>
        <v>4635008.2955828048</v>
      </c>
      <c r="AD26" s="13">
        <f>+AC26*B26</f>
        <v>4635008.2955828048</v>
      </c>
      <c r="AE26" s="13">
        <f t="shared" si="1"/>
        <v>9270016.5911656097</v>
      </c>
      <c r="AF26" s="13">
        <f>+AE26*B26</f>
        <v>9270016.5911656097</v>
      </c>
      <c r="AG26" s="47">
        <v>4635000</v>
      </c>
      <c r="AH26" s="7">
        <f t="shared" si="2"/>
        <v>-4078800</v>
      </c>
      <c r="AI26" s="18">
        <f t="shared" si="3"/>
        <v>55620000</v>
      </c>
      <c r="AJ26" s="22" t="s">
        <v>83</v>
      </c>
      <c r="AK26" s="22" t="s">
        <v>82</v>
      </c>
      <c r="AL26" s="49" t="s">
        <v>131</v>
      </c>
      <c r="AM26" s="22" t="s">
        <v>132</v>
      </c>
      <c r="AN26" s="50" t="s">
        <v>133</v>
      </c>
      <c r="AO26" s="22" t="s">
        <v>134</v>
      </c>
      <c r="AP26" s="22" t="s">
        <v>135</v>
      </c>
      <c r="AQ26" s="22" t="s">
        <v>136</v>
      </c>
      <c r="AR26" s="44" t="s">
        <v>90</v>
      </c>
    </row>
    <row r="27" spans="1:44" ht="15.75" customHeight="1" x14ac:dyDescent="0.2">
      <c r="A27" s="29">
        <f t="shared" si="4"/>
        <v>25</v>
      </c>
      <c r="B27" s="51">
        <v>4</v>
      </c>
      <c r="C27" s="10">
        <v>360</v>
      </c>
      <c r="D27" s="16">
        <f t="shared" si="5"/>
        <v>1517118.6983199997</v>
      </c>
      <c r="E27" s="11">
        <v>0</v>
      </c>
      <c r="F27" s="11">
        <v>0</v>
      </c>
      <c r="G27" s="11">
        <f t="shared" si="6"/>
        <v>1517118.6983199997</v>
      </c>
      <c r="H27" s="11">
        <v>0</v>
      </c>
      <c r="I27" s="11">
        <v>0</v>
      </c>
      <c r="J27" s="11">
        <f t="shared" si="7"/>
        <v>758559.34915999998</v>
      </c>
      <c r="K27" s="11">
        <f t="shared" si="8"/>
        <v>63213.279096666665</v>
      </c>
      <c r="L27" s="11">
        <f t="shared" si="9"/>
        <v>1158910.1167722221</v>
      </c>
      <c r="M27" s="11">
        <f t="shared" si="10"/>
        <v>790165.98870833323</v>
      </c>
      <c r="N27" s="11">
        <f t="shared" si="11"/>
        <v>65847.165725694431</v>
      </c>
      <c r="O27" s="11">
        <f t="shared" si="12"/>
        <v>1646179.1431423607</v>
      </c>
      <c r="P27" s="11">
        <f t="shared" si="13"/>
        <v>137181.5952618634</v>
      </c>
      <c r="Q27" s="11">
        <f t="shared" si="14"/>
        <v>1783360.7384042244</v>
      </c>
      <c r="R27" s="11">
        <f t="shared" si="15"/>
        <v>214003.28860850693</v>
      </c>
      <c r="S27" s="11">
        <f t="shared" si="16"/>
        <v>101141.24655466665</v>
      </c>
      <c r="T27" s="11">
        <f t="shared" si="17"/>
        <v>6452319.8713503135</v>
      </c>
      <c r="U27" s="11"/>
      <c r="V27" s="11">
        <f t="shared" si="18"/>
        <v>2184650.9255807996</v>
      </c>
      <c r="W27" s="11">
        <f t="shared" si="19"/>
        <v>190064.63052552956</v>
      </c>
      <c r="X27" s="11">
        <f t="shared" si="20"/>
        <v>790165.98870833335</v>
      </c>
      <c r="Y27" s="11">
        <v>0</v>
      </c>
      <c r="Z27" s="11">
        <v>0</v>
      </c>
      <c r="AA27" s="12">
        <f t="shared" si="21"/>
        <v>27822625.796004973</v>
      </c>
      <c r="AB27" s="13">
        <f t="shared" si="22"/>
        <v>1958236.1778681742</v>
      </c>
      <c r="AC27" s="13">
        <f t="shared" si="0"/>
        <v>2318552.149667081</v>
      </c>
      <c r="AD27" s="13">
        <f>+AC27*B27</f>
        <v>9274208.5986683238</v>
      </c>
      <c r="AE27" s="13">
        <f t="shared" si="1"/>
        <v>4637104.2993341619</v>
      </c>
      <c r="AF27" s="13">
        <f>+AE27*B27</f>
        <v>18548417.197336648</v>
      </c>
      <c r="AG27" s="52" t="s">
        <v>143</v>
      </c>
      <c r="AH27" s="7">
        <f t="shared" si="2"/>
        <v>-2040322.24</v>
      </c>
      <c r="AI27" s="18">
        <f t="shared" si="3"/>
        <v>27822576</v>
      </c>
      <c r="AJ27" s="52" t="s">
        <v>144</v>
      </c>
      <c r="AK27" s="22" t="s">
        <v>500</v>
      </c>
      <c r="AL27" s="52" t="s">
        <v>137</v>
      </c>
      <c r="AM27" s="52" t="s">
        <v>138</v>
      </c>
      <c r="AN27" s="52" t="s">
        <v>139</v>
      </c>
      <c r="AO27" s="52" t="s">
        <v>140</v>
      </c>
      <c r="AP27" s="52" t="s">
        <v>141</v>
      </c>
      <c r="AQ27" s="52" t="s">
        <v>142</v>
      </c>
      <c r="AR27" s="44" t="s">
        <v>90</v>
      </c>
    </row>
    <row r="28" spans="1:44" ht="15.75" customHeight="1" x14ac:dyDescent="0.2">
      <c r="A28" s="29">
        <f t="shared" si="4"/>
        <v>26</v>
      </c>
      <c r="B28" s="51">
        <v>1</v>
      </c>
      <c r="C28" s="10">
        <v>360</v>
      </c>
      <c r="D28" s="16">
        <f t="shared" si="5"/>
        <v>1820544.0083999997</v>
      </c>
      <c r="E28" s="11">
        <v>0</v>
      </c>
      <c r="F28" s="11">
        <v>0</v>
      </c>
      <c r="G28" s="11">
        <f t="shared" si="6"/>
        <v>1820544.0083999997</v>
      </c>
      <c r="H28" s="11">
        <v>0</v>
      </c>
      <c r="I28" s="11">
        <v>0</v>
      </c>
      <c r="J28" s="11">
        <f t="shared" si="7"/>
        <v>910272.00419999973</v>
      </c>
      <c r="K28" s="11">
        <f t="shared" si="8"/>
        <v>75856.000349999973</v>
      </c>
      <c r="L28" s="11">
        <f t="shared" si="9"/>
        <v>1390693.3397499996</v>
      </c>
      <c r="M28" s="11">
        <f t="shared" si="10"/>
        <v>948200.00437499979</v>
      </c>
      <c r="N28" s="11">
        <f t="shared" si="11"/>
        <v>79016.667031249977</v>
      </c>
      <c r="O28" s="11">
        <f t="shared" si="12"/>
        <v>1975416.6757812495</v>
      </c>
      <c r="P28" s="11">
        <f t="shared" si="13"/>
        <v>164618.05631510413</v>
      </c>
      <c r="Q28" s="11">
        <f t="shared" si="14"/>
        <v>2140034.7320963535</v>
      </c>
      <c r="R28" s="11">
        <f t="shared" si="15"/>
        <v>256804.16785156241</v>
      </c>
      <c r="S28" s="11">
        <f t="shared" si="16"/>
        <v>121369.60055999998</v>
      </c>
      <c r="T28" s="11">
        <f t="shared" si="17"/>
        <v>7742790.5246141646</v>
      </c>
      <c r="U28" s="11"/>
      <c r="V28" s="11">
        <f t="shared" si="18"/>
        <v>2621583.3720959998</v>
      </c>
      <c r="W28" s="11">
        <f t="shared" si="19"/>
        <v>228077.75337235199</v>
      </c>
      <c r="X28" s="11">
        <f t="shared" si="20"/>
        <v>948200.00437499979</v>
      </c>
      <c r="Y28" s="11">
        <v>0</v>
      </c>
      <c r="Z28" s="11">
        <v>0</v>
      </c>
      <c r="AA28" s="12">
        <f t="shared" si="21"/>
        <v>33387179.755257513</v>
      </c>
      <c r="AB28" s="13">
        <f t="shared" si="22"/>
        <v>2349885.4404720138</v>
      </c>
      <c r="AC28" s="13">
        <f t="shared" si="0"/>
        <v>2782264.9796047928</v>
      </c>
      <c r="AD28" s="13">
        <f>+AC28*B28</f>
        <v>2782264.9796047928</v>
      </c>
      <c r="AE28" s="13">
        <f t="shared" si="1"/>
        <v>5564529.9592095856</v>
      </c>
      <c r="AF28" s="13">
        <f>+AE28*B28</f>
        <v>5564529.9592095856</v>
      </c>
      <c r="AG28" s="52" t="s">
        <v>151</v>
      </c>
      <c r="AH28" s="7">
        <f t="shared" si="2"/>
        <v>-2448388.7999999998</v>
      </c>
      <c r="AI28" s="18">
        <f t="shared" si="3"/>
        <v>33387120</v>
      </c>
      <c r="AJ28" s="52" t="s">
        <v>144</v>
      </c>
      <c r="AK28" s="22" t="s">
        <v>500</v>
      </c>
      <c r="AL28" s="52" t="s">
        <v>145</v>
      </c>
      <c r="AM28" s="52" t="s">
        <v>146</v>
      </c>
      <c r="AN28" s="52" t="s">
        <v>147</v>
      </c>
      <c r="AO28" s="52" t="s">
        <v>148</v>
      </c>
      <c r="AP28" s="52" t="s">
        <v>149</v>
      </c>
      <c r="AQ28" s="52" t="s">
        <v>150</v>
      </c>
      <c r="AR28" s="44" t="s">
        <v>90</v>
      </c>
    </row>
    <row r="29" spans="1:44" ht="15.75" customHeight="1" x14ac:dyDescent="0.2">
      <c r="A29" s="29">
        <f t="shared" si="4"/>
        <v>27</v>
      </c>
      <c r="B29" s="51">
        <v>3</v>
      </c>
      <c r="C29" s="10">
        <v>360</v>
      </c>
      <c r="D29" s="16">
        <f t="shared" si="5"/>
        <v>1517118.6983199997</v>
      </c>
      <c r="E29" s="11">
        <v>0</v>
      </c>
      <c r="F29" s="11">
        <v>0</v>
      </c>
      <c r="G29" s="11">
        <f t="shared" si="6"/>
        <v>1517118.6983199997</v>
      </c>
      <c r="H29" s="11">
        <v>0</v>
      </c>
      <c r="I29" s="11">
        <v>0</v>
      </c>
      <c r="J29" s="11">
        <f t="shared" si="7"/>
        <v>758559.34915999998</v>
      </c>
      <c r="K29" s="11">
        <f t="shared" si="8"/>
        <v>63213.279096666665</v>
      </c>
      <c r="L29" s="11">
        <f t="shared" si="9"/>
        <v>1158910.1167722221</v>
      </c>
      <c r="M29" s="11">
        <f t="shared" si="10"/>
        <v>790165.98870833323</v>
      </c>
      <c r="N29" s="11">
        <f t="shared" si="11"/>
        <v>65847.165725694431</v>
      </c>
      <c r="O29" s="11">
        <f t="shared" si="12"/>
        <v>1646179.1431423607</v>
      </c>
      <c r="P29" s="11">
        <f t="shared" si="13"/>
        <v>137181.5952618634</v>
      </c>
      <c r="Q29" s="11">
        <f t="shared" si="14"/>
        <v>1783360.7384042244</v>
      </c>
      <c r="R29" s="11">
        <f t="shared" si="15"/>
        <v>214003.28860850693</v>
      </c>
      <c r="S29" s="11">
        <f t="shared" si="16"/>
        <v>101141.24655466665</v>
      </c>
      <c r="T29" s="11">
        <f t="shared" si="17"/>
        <v>6452319.8713503135</v>
      </c>
      <c r="U29" s="11"/>
      <c r="V29" s="11">
        <f t="shared" si="18"/>
        <v>2184650.9255807996</v>
      </c>
      <c r="W29" s="11">
        <f t="shared" si="19"/>
        <v>190064.63052552956</v>
      </c>
      <c r="X29" s="11">
        <f t="shared" si="20"/>
        <v>790165.98870833335</v>
      </c>
      <c r="Y29" s="11">
        <v>0</v>
      </c>
      <c r="Z29" s="11">
        <v>0</v>
      </c>
      <c r="AA29" s="12">
        <f t="shared" si="21"/>
        <v>27822625.796004973</v>
      </c>
      <c r="AB29" s="13">
        <f t="shared" si="22"/>
        <v>1958236.1778681742</v>
      </c>
      <c r="AC29" s="13">
        <f t="shared" si="0"/>
        <v>2318552.149667081</v>
      </c>
      <c r="AD29" s="13">
        <f>+AC29*B29</f>
        <v>6955656.4490012433</v>
      </c>
      <c r="AE29" s="13">
        <f t="shared" si="1"/>
        <v>4637104.2993341619</v>
      </c>
      <c r="AF29" s="13">
        <f>+AE29*B29</f>
        <v>13911312.898002487</v>
      </c>
      <c r="AG29" s="52" t="s">
        <v>143</v>
      </c>
      <c r="AH29" s="7">
        <f t="shared" si="2"/>
        <v>-2040322.24</v>
      </c>
      <c r="AI29" s="18">
        <f t="shared" si="3"/>
        <v>27822576</v>
      </c>
      <c r="AJ29" s="52" t="s">
        <v>144</v>
      </c>
      <c r="AK29" s="22" t="s">
        <v>500</v>
      </c>
      <c r="AL29" s="53" t="s">
        <v>152</v>
      </c>
      <c r="AM29" s="52" t="s">
        <v>153</v>
      </c>
      <c r="AN29" s="52" t="s">
        <v>154</v>
      </c>
      <c r="AO29" s="52" t="s">
        <v>155</v>
      </c>
      <c r="AP29" s="52" t="s">
        <v>156</v>
      </c>
      <c r="AQ29" s="52" t="s">
        <v>157</v>
      </c>
      <c r="AR29" s="44" t="s">
        <v>90</v>
      </c>
    </row>
    <row r="30" spans="1:44" ht="15.75" customHeight="1" x14ac:dyDescent="0.2">
      <c r="A30" s="29">
        <f t="shared" si="4"/>
        <v>28</v>
      </c>
      <c r="B30" s="51">
        <v>2</v>
      </c>
      <c r="C30" s="10">
        <v>360</v>
      </c>
      <c r="D30" s="16">
        <f t="shared" si="5"/>
        <v>858017.7204799999</v>
      </c>
      <c r="E30" s="11">
        <v>0</v>
      </c>
      <c r="F30" s="11">
        <v>0</v>
      </c>
      <c r="G30" s="11">
        <f t="shared" si="6"/>
        <v>858017.7204799999</v>
      </c>
      <c r="H30" s="11">
        <v>0</v>
      </c>
      <c r="I30" s="11">
        <v>0</v>
      </c>
      <c r="J30" s="11">
        <f t="shared" si="7"/>
        <v>429008.86023999995</v>
      </c>
      <c r="K30" s="11">
        <f t="shared" si="8"/>
        <v>35750.738353333327</v>
      </c>
      <c r="L30" s="11">
        <f t="shared" si="9"/>
        <v>655430.20314444439</v>
      </c>
      <c r="M30" s="11">
        <f t="shared" si="10"/>
        <v>446884.22941666661</v>
      </c>
      <c r="N30" s="11">
        <f t="shared" si="11"/>
        <v>37240.352451388884</v>
      </c>
      <c r="O30" s="11">
        <f t="shared" si="12"/>
        <v>931008.81128472206</v>
      </c>
      <c r="P30" s="11">
        <f t="shared" si="13"/>
        <v>77584.067607060177</v>
      </c>
      <c r="Q30" s="11">
        <f t="shared" si="14"/>
        <v>1008592.8788917823</v>
      </c>
      <c r="R30" s="11">
        <f t="shared" si="15"/>
        <v>121031.14546701386</v>
      </c>
      <c r="S30" s="11">
        <f t="shared" si="16"/>
        <v>57201.18136533333</v>
      </c>
      <c r="T30" s="11">
        <f t="shared" si="17"/>
        <v>3649157.3098099623</v>
      </c>
      <c r="U30" s="11"/>
      <c r="V30" s="11">
        <f t="shared" si="18"/>
        <v>1235545.5174912</v>
      </c>
      <c r="W30" s="11">
        <f t="shared" si="19"/>
        <v>107492.46002173441</v>
      </c>
      <c r="X30" s="11">
        <f t="shared" si="20"/>
        <v>446884.22941666661</v>
      </c>
      <c r="Y30" s="11">
        <v>0</v>
      </c>
      <c r="Z30" s="11">
        <v>0</v>
      </c>
      <c r="AA30" s="12">
        <f t="shared" si="21"/>
        <v>15735292.162499564</v>
      </c>
      <c r="AB30" s="13">
        <f t="shared" si="22"/>
        <v>1107494.9793687931</v>
      </c>
      <c r="AC30" s="13">
        <f t="shared" si="0"/>
        <v>1311274.3468749637</v>
      </c>
      <c r="AD30" s="13">
        <f>+AC30*B30</f>
        <v>2622548.6937499274</v>
      </c>
      <c r="AE30" s="13">
        <f t="shared" si="1"/>
        <v>2622548.6937499274</v>
      </c>
      <c r="AF30" s="13">
        <f>+AE30*B30</f>
        <v>5245097.3874998549</v>
      </c>
      <c r="AG30" s="52" t="s">
        <v>164</v>
      </c>
      <c r="AH30" s="7">
        <f t="shared" si="2"/>
        <v>-1153919.3599999999</v>
      </c>
      <c r="AI30" s="18">
        <f t="shared" si="3"/>
        <v>15735264</v>
      </c>
      <c r="AJ30" s="52" t="s">
        <v>144</v>
      </c>
      <c r="AK30" s="22" t="s">
        <v>500</v>
      </c>
      <c r="AL30" s="52" t="s">
        <v>158</v>
      </c>
      <c r="AM30" s="52" t="s">
        <v>159</v>
      </c>
      <c r="AN30" s="52" t="s">
        <v>160</v>
      </c>
      <c r="AO30" s="52" t="s">
        <v>161</v>
      </c>
      <c r="AP30" s="52" t="s">
        <v>162</v>
      </c>
      <c r="AQ30" s="52" t="s">
        <v>163</v>
      </c>
      <c r="AR30" s="44" t="s">
        <v>90</v>
      </c>
    </row>
    <row r="31" spans="1:44" ht="15.75" customHeight="1" x14ac:dyDescent="0.2">
      <c r="A31" s="29">
        <f t="shared" si="4"/>
        <v>29</v>
      </c>
      <c r="B31" s="51">
        <v>1</v>
      </c>
      <c r="C31" s="10">
        <v>360</v>
      </c>
      <c r="D31" s="16">
        <f t="shared" si="5"/>
        <v>1635849.9999999998</v>
      </c>
      <c r="E31" s="11">
        <v>0</v>
      </c>
      <c r="F31" s="11">
        <v>0</v>
      </c>
      <c r="G31" s="11">
        <f>+D31+E31+F31</f>
        <v>1635849.9999999998</v>
      </c>
      <c r="H31" s="11">
        <v>0</v>
      </c>
      <c r="I31" s="11">
        <v>0</v>
      </c>
      <c r="J31" s="11">
        <f t="shared" si="7"/>
        <v>817924.99999999988</v>
      </c>
      <c r="K31" s="11">
        <f t="shared" si="8"/>
        <v>68160.416666666657</v>
      </c>
      <c r="L31" s="11">
        <f t="shared" si="9"/>
        <v>1249607.6388888888</v>
      </c>
      <c r="M31" s="11">
        <f t="shared" si="10"/>
        <v>852005.20833333326</v>
      </c>
      <c r="N31" s="11">
        <f t="shared" si="11"/>
        <v>71000.434027777766</v>
      </c>
      <c r="O31" s="11">
        <f t="shared" si="12"/>
        <v>1775010.850694444</v>
      </c>
      <c r="P31" s="11">
        <f t="shared" si="13"/>
        <v>147917.57089120368</v>
      </c>
      <c r="Q31" s="11">
        <f t="shared" si="14"/>
        <v>1922928.4215856479</v>
      </c>
      <c r="R31" s="11">
        <f t="shared" si="15"/>
        <v>230751.41059027772</v>
      </c>
      <c r="S31" s="11">
        <f t="shared" si="16"/>
        <v>109056.66666666666</v>
      </c>
      <c r="T31" s="11">
        <f t="shared" si="17"/>
        <v>6957285.1967592593</v>
      </c>
      <c r="U31" s="11"/>
      <c r="V31" s="11">
        <f t="shared" si="18"/>
        <v>2355623.9999999995</v>
      </c>
      <c r="W31" s="11">
        <f t="shared" si="19"/>
        <v>204939.28799999997</v>
      </c>
      <c r="X31" s="11">
        <f t="shared" si="20"/>
        <v>852005.20833333326</v>
      </c>
      <c r="Y31" s="11">
        <v>0</v>
      </c>
      <c r="Z31" s="11">
        <v>0</v>
      </c>
      <c r="AA31" s="12">
        <f t="shared" si="21"/>
        <v>30000053.693092585</v>
      </c>
      <c r="AB31" s="13">
        <f t="shared" si="22"/>
        <v>2111489.7964891973</v>
      </c>
      <c r="AC31" s="13">
        <f t="shared" si="0"/>
        <v>2500004.4744243822</v>
      </c>
      <c r="AD31" s="13">
        <f>+AC31*B31</f>
        <v>2500004.4744243822</v>
      </c>
      <c r="AE31" s="13">
        <f t="shared" si="1"/>
        <v>5000008.9488487644</v>
      </c>
      <c r="AF31" s="13">
        <f>+AE31*B31</f>
        <v>5000008.9488487644</v>
      </c>
      <c r="AG31" s="52" t="s">
        <v>172</v>
      </c>
      <c r="AH31" s="7">
        <f t="shared" si="2"/>
        <v>-2200000</v>
      </c>
      <c r="AI31" s="18">
        <f t="shared" si="3"/>
        <v>30000000</v>
      </c>
      <c r="AJ31" s="52" t="s">
        <v>144</v>
      </c>
      <c r="AK31" s="22" t="s">
        <v>500</v>
      </c>
      <c r="AL31" s="52" t="s">
        <v>165</v>
      </c>
      <c r="AM31" s="52" t="s">
        <v>166</v>
      </c>
      <c r="AN31" s="52" t="s">
        <v>167</v>
      </c>
      <c r="AO31" s="52" t="s">
        <v>168</v>
      </c>
      <c r="AP31" s="52" t="s">
        <v>169</v>
      </c>
      <c r="AQ31" s="52" t="s">
        <v>170</v>
      </c>
      <c r="AR31" s="54" t="s">
        <v>171</v>
      </c>
    </row>
    <row r="32" spans="1:44" ht="15.75" customHeight="1" x14ac:dyDescent="0.2">
      <c r="A32" s="29">
        <f t="shared" si="4"/>
        <v>30</v>
      </c>
      <c r="B32" s="51">
        <v>2</v>
      </c>
      <c r="C32" s="10">
        <v>360</v>
      </c>
      <c r="D32" s="16">
        <f t="shared" ref="D32:D61" si="62">+AG32*(1-34.566%)</f>
        <v>1251991.2540999998</v>
      </c>
      <c r="E32" s="11">
        <v>0</v>
      </c>
      <c r="F32" s="11">
        <v>0</v>
      </c>
      <c r="G32" s="11">
        <f t="shared" si="6"/>
        <v>1251991.2540999998</v>
      </c>
      <c r="H32" s="11">
        <v>0</v>
      </c>
      <c r="I32" s="11">
        <v>0</v>
      </c>
      <c r="J32" s="11">
        <f t="shared" si="7"/>
        <v>625995.62704999989</v>
      </c>
      <c r="K32" s="11">
        <f t="shared" si="8"/>
        <v>52166.302254166658</v>
      </c>
      <c r="L32" s="11">
        <f t="shared" si="9"/>
        <v>956382.20799305546</v>
      </c>
      <c r="M32" s="11">
        <f t="shared" si="10"/>
        <v>652078.77817708324</v>
      </c>
      <c r="N32" s="11">
        <f t="shared" si="11"/>
        <v>54339.898181423603</v>
      </c>
      <c r="O32" s="11">
        <f t="shared" si="12"/>
        <v>1358497.45453559</v>
      </c>
      <c r="P32" s="11">
        <f t="shared" si="13"/>
        <v>113208.12121129916</v>
      </c>
      <c r="Q32" s="11">
        <f t="shared" si="14"/>
        <v>1471705.5757468892</v>
      </c>
      <c r="R32" s="11">
        <f t="shared" si="15"/>
        <v>176604.6690896267</v>
      </c>
      <c r="S32" s="11">
        <f t="shared" si="16"/>
        <v>83466.083606666652</v>
      </c>
      <c r="T32" s="11">
        <f t="shared" si="17"/>
        <v>5324730.3961989116</v>
      </c>
      <c r="U32" s="11"/>
      <c r="V32" s="11">
        <f t="shared" si="18"/>
        <v>1802867.4059039997</v>
      </c>
      <c r="W32" s="11">
        <f t="shared" si="19"/>
        <v>156849.464313648</v>
      </c>
      <c r="X32" s="11">
        <f t="shared" si="20"/>
        <v>652078.77817708324</v>
      </c>
      <c r="Y32" s="11">
        <v>0</v>
      </c>
      <c r="Z32" s="11">
        <v>0</v>
      </c>
      <c r="AA32" s="12">
        <f t="shared" si="21"/>
        <v>22960421.093793642</v>
      </c>
      <c r="AB32" s="13">
        <f t="shared" si="22"/>
        <v>1616020.2697838212</v>
      </c>
      <c r="AC32" s="13">
        <f t="shared" si="0"/>
        <v>1913368.4244828036</v>
      </c>
      <c r="AD32" s="13">
        <f>+AC32*B32</f>
        <v>3826736.8489656071</v>
      </c>
      <c r="AE32" s="13">
        <f t="shared" si="1"/>
        <v>3826736.8489656071</v>
      </c>
      <c r="AF32" s="13">
        <f>+AE32*B32</f>
        <v>7653473.6979312142</v>
      </c>
      <c r="AG32" s="55" t="s">
        <v>181</v>
      </c>
      <c r="AH32" s="7">
        <f t="shared" si="2"/>
        <v>-1683761.2</v>
      </c>
      <c r="AI32" s="18">
        <f t="shared" si="3"/>
        <v>22960380</v>
      </c>
      <c r="AJ32" s="52" t="s">
        <v>182</v>
      </c>
      <c r="AK32" s="52" t="s">
        <v>173</v>
      </c>
      <c r="AL32" s="52" t="s">
        <v>174</v>
      </c>
      <c r="AM32" s="52" t="s">
        <v>175</v>
      </c>
      <c r="AN32" s="54" t="s">
        <v>176</v>
      </c>
      <c r="AO32" s="52" t="s">
        <v>177</v>
      </c>
      <c r="AP32" s="52" t="s">
        <v>178</v>
      </c>
      <c r="AQ32" s="52" t="s">
        <v>179</v>
      </c>
      <c r="AR32" s="54" t="s">
        <v>180</v>
      </c>
    </row>
    <row r="33" spans="1:44" ht="15.75" customHeight="1" x14ac:dyDescent="0.2">
      <c r="A33" s="29">
        <f t="shared" si="4"/>
        <v>31</v>
      </c>
      <c r="B33" s="51">
        <v>2</v>
      </c>
      <c r="C33" s="10">
        <v>360</v>
      </c>
      <c r="D33" s="16">
        <f t="shared" si="62"/>
        <v>1572645.3363799998</v>
      </c>
      <c r="E33" s="11">
        <v>0</v>
      </c>
      <c r="F33" s="11">
        <v>0</v>
      </c>
      <c r="G33" s="11">
        <f t="shared" si="6"/>
        <v>1572645.3363799998</v>
      </c>
      <c r="H33" s="11">
        <v>0</v>
      </c>
      <c r="I33" s="11">
        <v>0</v>
      </c>
      <c r="J33" s="11">
        <f t="shared" si="7"/>
        <v>786322.66818999988</v>
      </c>
      <c r="K33" s="11">
        <f t="shared" si="8"/>
        <v>65526.889015833323</v>
      </c>
      <c r="L33" s="11">
        <f t="shared" si="9"/>
        <v>1201326.298623611</v>
      </c>
      <c r="M33" s="11">
        <f t="shared" si="10"/>
        <v>819086.11269791657</v>
      </c>
      <c r="N33" s="11">
        <f t="shared" si="11"/>
        <v>68257.176058159719</v>
      </c>
      <c r="O33" s="11">
        <f t="shared" si="12"/>
        <v>1706429.4014539928</v>
      </c>
      <c r="P33" s="11">
        <f t="shared" si="13"/>
        <v>142202.45012116607</v>
      </c>
      <c r="Q33" s="11">
        <f t="shared" si="14"/>
        <v>1848631.8515751592</v>
      </c>
      <c r="R33" s="11">
        <f t="shared" si="15"/>
        <v>221835.82218901909</v>
      </c>
      <c r="S33" s="11">
        <f t="shared" si="16"/>
        <v>104843.02242533331</v>
      </c>
      <c r="T33" s="11">
        <f t="shared" si="17"/>
        <v>6688475.1771550318</v>
      </c>
      <c r="U33" s="11"/>
      <c r="V33" s="11">
        <f t="shared" si="18"/>
        <v>2264609.2843871997</v>
      </c>
      <c r="W33" s="11">
        <f t="shared" si="19"/>
        <v>197021.00774168639</v>
      </c>
      <c r="X33" s="11">
        <f t="shared" si="20"/>
        <v>819086.11269791657</v>
      </c>
      <c r="Y33" s="11">
        <v>0</v>
      </c>
      <c r="Z33" s="11">
        <v>0</v>
      </c>
      <c r="AA33" s="12">
        <f t="shared" si="21"/>
        <v>28840935.618541837</v>
      </c>
      <c r="AB33" s="13">
        <f t="shared" si="22"/>
        <v>2029907.7429242849</v>
      </c>
      <c r="AC33" s="13">
        <f t="shared" si="0"/>
        <v>2403411.3015451529</v>
      </c>
      <c r="AD33" s="13">
        <f>+AC33*B33</f>
        <v>4806822.6030903058</v>
      </c>
      <c r="AE33" s="13">
        <f t="shared" si="1"/>
        <v>4806822.6030903058</v>
      </c>
      <c r="AF33" s="13">
        <f>+AE33*B33</f>
        <v>9613645.2061806116</v>
      </c>
      <c r="AG33" s="55" t="s">
        <v>188</v>
      </c>
      <c r="AH33" s="7">
        <f t="shared" si="2"/>
        <v>-2114998.16</v>
      </c>
      <c r="AI33" s="18">
        <f t="shared" si="3"/>
        <v>28840884</v>
      </c>
      <c r="AJ33" s="52" t="s">
        <v>182</v>
      </c>
      <c r="AK33" s="52" t="s">
        <v>173</v>
      </c>
      <c r="AL33" s="52" t="s">
        <v>183</v>
      </c>
      <c r="AM33" s="52" t="s">
        <v>184</v>
      </c>
      <c r="AN33" s="54" t="s">
        <v>185</v>
      </c>
      <c r="AO33" s="52" t="s">
        <v>186</v>
      </c>
      <c r="AP33" s="52" t="s">
        <v>178</v>
      </c>
      <c r="AQ33" s="52" t="s">
        <v>179</v>
      </c>
      <c r="AR33" s="54" t="s">
        <v>187</v>
      </c>
    </row>
    <row r="34" spans="1:44" ht="15.75" customHeight="1" x14ac:dyDescent="0.2">
      <c r="A34" s="29">
        <f t="shared" si="4"/>
        <v>32</v>
      </c>
      <c r="B34" s="51">
        <v>7</v>
      </c>
      <c r="C34" s="10">
        <v>360</v>
      </c>
      <c r="D34" s="16">
        <f t="shared" si="62"/>
        <v>1415380.6064399998</v>
      </c>
      <c r="E34" s="11">
        <v>0</v>
      </c>
      <c r="F34" s="11">
        <v>0</v>
      </c>
      <c r="G34" s="11">
        <f t="shared" si="6"/>
        <v>1415380.6064399998</v>
      </c>
      <c r="H34" s="11">
        <v>0</v>
      </c>
      <c r="I34" s="11">
        <v>0</v>
      </c>
      <c r="J34" s="11">
        <f t="shared" si="7"/>
        <v>707690.30321999989</v>
      </c>
      <c r="K34" s="11">
        <f t="shared" si="8"/>
        <v>58974.191934999988</v>
      </c>
      <c r="L34" s="11">
        <f t="shared" si="9"/>
        <v>1081193.5188083332</v>
      </c>
      <c r="M34" s="11">
        <f t="shared" si="10"/>
        <v>737177.39918749989</v>
      </c>
      <c r="N34" s="11">
        <f t="shared" si="11"/>
        <v>61431.44993229166</v>
      </c>
      <c r="O34" s="11">
        <f t="shared" si="12"/>
        <v>1535786.2483072914</v>
      </c>
      <c r="P34" s="11">
        <f t="shared" si="13"/>
        <v>127982.18735894095</v>
      </c>
      <c r="Q34" s="11">
        <f t="shared" si="14"/>
        <v>1663768.4356662324</v>
      </c>
      <c r="R34" s="11">
        <f t="shared" si="15"/>
        <v>199652.21227994788</v>
      </c>
      <c r="S34" s="11">
        <f t="shared" si="16"/>
        <v>94358.707095999984</v>
      </c>
      <c r="T34" s="11">
        <f t="shared" si="17"/>
        <v>6019626.8245653044</v>
      </c>
      <c r="U34" s="11"/>
      <c r="V34" s="11">
        <f t="shared" si="18"/>
        <v>2038148.0732735994</v>
      </c>
      <c r="W34" s="11">
        <f t="shared" si="19"/>
        <v>177318.88237480316</v>
      </c>
      <c r="X34" s="11">
        <f t="shared" si="20"/>
        <v>737177.39918749989</v>
      </c>
      <c r="Y34" s="11">
        <v>0</v>
      </c>
      <c r="Z34" s="11">
        <v>0</v>
      </c>
      <c r="AA34" s="12">
        <f t="shared" si="21"/>
        <v>25956838.456681207</v>
      </c>
      <c r="AB34" s="13">
        <f t="shared" si="22"/>
        <v>1826916.7152530805</v>
      </c>
      <c r="AC34" s="13">
        <f t="shared" si="0"/>
        <v>2163069.8713901006</v>
      </c>
      <c r="AD34" s="13">
        <f>+AC34*B34</f>
        <v>15141489.099730704</v>
      </c>
      <c r="AE34" s="13">
        <f t="shared" si="1"/>
        <v>4326139.7427802011</v>
      </c>
      <c r="AF34" s="13">
        <f>+AE34*B34</f>
        <v>30282978.199461408</v>
      </c>
      <c r="AG34" s="55" t="s">
        <v>195</v>
      </c>
      <c r="AH34" s="7">
        <f t="shared" si="2"/>
        <v>-1903498.08</v>
      </c>
      <c r="AI34" s="18">
        <f t="shared" si="3"/>
        <v>25956792</v>
      </c>
      <c r="AJ34" s="52" t="s">
        <v>182</v>
      </c>
      <c r="AK34" s="52" t="s">
        <v>173</v>
      </c>
      <c r="AL34" s="52" t="s">
        <v>189</v>
      </c>
      <c r="AM34" s="52" t="s">
        <v>190</v>
      </c>
      <c r="AN34" s="54" t="s">
        <v>191</v>
      </c>
      <c r="AO34" s="52" t="s">
        <v>192</v>
      </c>
      <c r="AP34" s="52" t="s">
        <v>193</v>
      </c>
      <c r="AQ34" s="52" t="s">
        <v>193</v>
      </c>
      <c r="AR34" s="54" t="s">
        <v>194</v>
      </c>
    </row>
    <row r="35" spans="1:44" ht="15.75" customHeight="1" x14ac:dyDescent="0.2">
      <c r="A35" s="29">
        <f t="shared" si="4"/>
        <v>33</v>
      </c>
      <c r="B35" s="51">
        <v>6</v>
      </c>
      <c r="C35" s="10">
        <v>360</v>
      </c>
      <c r="D35" s="16">
        <f t="shared" si="62"/>
        <v>1965806.8340599998</v>
      </c>
      <c r="E35" s="11">
        <v>0</v>
      </c>
      <c r="F35" s="11">
        <v>0</v>
      </c>
      <c r="G35" s="11">
        <f t="shared" si="6"/>
        <v>1965806.8340599998</v>
      </c>
      <c r="H35" s="11">
        <v>0</v>
      </c>
      <c r="I35" s="11">
        <v>0</v>
      </c>
      <c r="J35" s="11">
        <f t="shared" si="7"/>
        <v>982903.4170299999</v>
      </c>
      <c r="K35" s="11">
        <f t="shared" si="8"/>
        <v>81908.618085833325</v>
      </c>
      <c r="L35" s="11">
        <f t="shared" si="9"/>
        <v>1501657.9982402776</v>
      </c>
      <c r="M35" s="11">
        <f t="shared" si="10"/>
        <v>1023857.7260729166</v>
      </c>
      <c r="N35" s="11">
        <f t="shared" si="11"/>
        <v>85321.477172743049</v>
      </c>
      <c r="O35" s="11">
        <f t="shared" si="12"/>
        <v>2133036.9293185761</v>
      </c>
      <c r="P35" s="11">
        <f t="shared" si="13"/>
        <v>177753.07744321469</v>
      </c>
      <c r="Q35" s="11">
        <f t="shared" si="14"/>
        <v>2310790.0067617907</v>
      </c>
      <c r="R35" s="11">
        <f t="shared" si="15"/>
        <v>277294.8008114149</v>
      </c>
      <c r="S35" s="11">
        <f t="shared" si="16"/>
        <v>131053.78893733332</v>
      </c>
      <c r="T35" s="11">
        <f t="shared" si="17"/>
        <v>8360594.667172309</v>
      </c>
      <c r="U35" s="11"/>
      <c r="V35" s="11">
        <f t="shared" si="18"/>
        <v>2830761.8410463994</v>
      </c>
      <c r="W35" s="11">
        <f t="shared" si="19"/>
        <v>246276.28017103675</v>
      </c>
      <c r="X35" s="11">
        <f t="shared" si="20"/>
        <v>1023857.7260729165</v>
      </c>
      <c r="Y35" s="11">
        <v>0</v>
      </c>
      <c r="Z35" s="11">
        <v>0</v>
      </c>
      <c r="AA35" s="12">
        <f t="shared" si="21"/>
        <v>36051172.523182653</v>
      </c>
      <c r="AB35" s="13">
        <f t="shared" si="22"/>
        <v>2537384.8898043358</v>
      </c>
      <c r="AC35" s="13">
        <f t="shared" si="0"/>
        <v>3004264.3769318876</v>
      </c>
      <c r="AD35" s="13">
        <f>+AC35*B35</f>
        <v>18025586.261591326</v>
      </c>
      <c r="AE35" s="13">
        <f t="shared" si="1"/>
        <v>6008528.7538637752</v>
      </c>
      <c r="AF35" s="13">
        <f>+AE35*B35</f>
        <v>36051172.523182653</v>
      </c>
      <c r="AG35" s="55" t="s">
        <v>202</v>
      </c>
      <c r="AH35" s="7">
        <f t="shared" si="2"/>
        <v>-2643747.92</v>
      </c>
      <c r="AI35" s="18">
        <f t="shared" si="3"/>
        <v>36051108</v>
      </c>
      <c r="AJ35" s="52" t="s">
        <v>182</v>
      </c>
      <c r="AK35" s="52" t="s">
        <v>173</v>
      </c>
      <c r="AL35" s="52" t="s">
        <v>196</v>
      </c>
      <c r="AM35" s="52" t="s">
        <v>197</v>
      </c>
      <c r="AN35" s="54" t="s">
        <v>198</v>
      </c>
      <c r="AO35" s="52" t="s">
        <v>199</v>
      </c>
      <c r="AP35" s="52" t="s">
        <v>200</v>
      </c>
      <c r="AQ35" s="52" t="s">
        <v>201</v>
      </c>
      <c r="AR35" s="54"/>
    </row>
    <row r="36" spans="1:44" ht="15.75" customHeight="1" x14ac:dyDescent="0.2">
      <c r="A36" s="29">
        <f t="shared" si="4"/>
        <v>34</v>
      </c>
      <c r="B36" s="51">
        <v>1</v>
      </c>
      <c r="C36" s="10">
        <v>360</v>
      </c>
      <c r="D36" s="16">
        <f t="shared" si="62"/>
        <v>2062103.4344999997</v>
      </c>
      <c r="E36" s="11">
        <v>0</v>
      </c>
      <c r="F36" s="11">
        <v>0</v>
      </c>
      <c r="G36" s="11">
        <f t="shared" si="6"/>
        <v>2062103.4344999997</v>
      </c>
      <c r="H36" s="11">
        <v>0</v>
      </c>
      <c r="I36" s="11">
        <v>0</v>
      </c>
      <c r="J36" s="11">
        <f t="shared" si="7"/>
        <v>1031051.7172499999</v>
      </c>
      <c r="K36" s="11">
        <f t="shared" si="8"/>
        <v>85920.976437499994</v>
      </c>
      <c r="L36" s="11">
        <f t="shared" si="9"/>
        <v>1575217.9013541664</v>
      </c>
      <c r="M36" s="11">
        <f t="shared" si="10"/>
        <v>1074012.2054687499</v>
      </c>
      <c r="N36" s="11">
        <f t="shared" si="11"/>
        <v>89501.017122395817</v>
      </c>
      <c r="O36" s="11">
        <f t="shared" si="12"/>
        <v>2237525.4280598955</v>
      </c>
      <c r="P36" s="11">
        <f t="shared" si="13"/>
        <v>186460.45233832463</v>
      </c>
      <c r="Q36" s="11">
        <f t="shared" si="14"/>
        <v>2423985.8803982204</v>
      </c>
      <c r="R36" s="11">
        <f t="shared" si="15"/>
        <v>290878.30564778642</v>
      </c>
      <c r="S36" s="11">
        <f t="shared" si="16"/>
        <v>137473.56229999999</v>
      </c>
      <c r="T36" s="11">
        <f t="shared" si="17"/>
        <v>8770145.000478819</v>
      </c>
      <c r="U36" s="11"/>
      <c r="V36" s="11">
        <f t="shared" si="18"/>
        <v>2969428.9456799994</v>
      </c>
      <c r="W36" s="11">
        <f t="shared" si="19"/>
        <v>258340.31827416</v>
      </c>
      <c r="X36" s="11">
        <f t="shared" si="20"/>
        <v>1074012.2054687499</v>
      </c>
      <c r="Y36" s="11">
        <v>0</v>
      </c>
      <c r="Z36" s="11">
        <v>0</v>
      </c>
      <c r="AA36" s="12">
        <f t="shared" si="21"/>
        <v>37817167.683901727</v>
      </c>
      <c r="AB36" s="13">
        <f t="shared" si="22"/>
        <v>2661680.6927603874</v>
      </c>
      <c r="AC36" s="13">
        <f t="shared" si="0"/>
        <v>3151430.6403251439</v>
      </c>
      <c r="AD36" s="13">
        <f>+AC36*B36</f>
        <v>3151430.6403251439</v>
      </c>
      <c r="AE36" s="13">
        <f t="shared" si="1"/>
        <v>6302861.2806502879</v>
      </c>
      <c r="AF36" s="13">
        <f>+AE36*B36</f>
        <v>6302861.2806502879</v>
      </c>
      <c r="AG36" s="55" t="s">
        <v>209</v>
      </c>
      <c r="AH36" s="7">
        <f t="shared" si="2"/>
        <v>-2773254</v>
      </c>
      <c r="AI36" s="18">
        <f t="shared" si="3"/>
        <v>37817100</v>
      </c>
      <c r="AJ36" s="52" t="s">
        <v>182</v>
      </c>
      <c r="AK36" s="52" t="s">
        <v>173</v>
      </c>
      <c r="AL36" s="52" t="s">
        <v>203</v>
      </c>
      <c r="AM36" s="52" t="s">
        <v>204</v>
      </c>
      <c r="AN36" s="54" t="s">
        <v>205</v>
      </c>
      <c r="AO36" s="52" t="s">
        <v>199</v>
      </c>
      <c r="AP36" s="52" t="s">
        <v>206</v>
      </c>
      <c r="AQ36" s="52" t="s">
        <v>207</v>
      </c>
      <c r="AR36" s="54" t="s">
        <v>208</v>
      </c>
    </row>
    <row r="37" spans="1:44" ht="15.75" customHeight="1" x14ac:dyDescent="0.2">
      <c r="A37" s="29">
        <f t="shared" si="4"/>
        <v>35</v>
      </c>
      <c r="B37" s="51">
        <v>2</v>
      </c>
      <c r="C37" s="10">
        <v>360</v>
      </c>
      <c r="D37" s="16">
        <f t="shared" si="62"/>
        <v>1347940.4</v>
      </c>
      <c r="E37" s="11">
        <v>0</v>
      </c>
      <c r="F37" s="11">
        <v>0</v>
      </c>
      <c r="G37" s="11">
        <f t="shared" si="6"/>
        <v>1347940.4</v>
      </c>
      <c r="H37" s="11">
        <v>0</v>
      </c>
      <c r="I37" s="11">
        <v>0</v>
      </c>
      <c r="J37" s="11">
        <f t="shared" si="7"/>
        <v>673970.2</v>
      </c>
      <c r="K37" s="11">
        <f t="shared" si="8"/>
        <v>56164.183333333327</v>
      </c>
      <c r="L37" s="11">
        <f t="shared" si="9"/>
        <v>1029676.6944444444</v>
      </c>
      <c r="M37" s="11">
        <f t="shared" si="10"/>
        <v>702052.29166666663</v>
      </c>
      <c r="N37" s="11">
        <f t="shared" si="11"/>
        <v>58504.357638888883</v>
      </c>
      <c r="O37" s="11">
        <f t="shared" si="12"/>
        <v>1462608.9409722222</v>
      </c>
      <c r="P37" s="11">
        <f t="shared" si="13"/>
        <v>121884.07841435185</v>
      </c>
      <c r="Q37" s="11">
        <f t="shared" si="14"/>
        <v>1584493.0193865742</v>
      </c>
      <c r="R37" s="11">
        <f t="shared" si="15"/>
        <v>190139.16232638891</v>
      </c>
      <c r="S37" s="11">
        <f t="shared" si="16"/>
        <v>89862.693333333329</v>
      </c>
      <c r="T37" s="11">
        <f t="shared" si="17"/>
        <v>5732803.0021296293</v>
      </c>
      <c r="U37" s="11"/>
      <c r="V37" s="11">
        <f t="shared" si="18"/>
        <v>1941034.176</v>
      </c>
      <c r="W37" s="11">
        <f t="shared" si="19"/>
        <v>168869.97331199999</v>
      </c>
      <c r="X37" s="11">
        <f t="shared" si="20"/>
        <v>702052.29166666674</v>
      </c>
      <c r="Y37" s="11">
        <v>0</v>
      </c>
      <c r="Z37" s="11">
        <v>0</v>
      </c>
      <c r="AA37" s="12">
        <f t="shared" si="21"/>
        <v>24720044.243108295</v>
      </c>
      <c r="AB37" s="13">
        <f t="shared" si="22"/>
        <v>1739867.5923070989</v>
      </c>
      <c r="AC37" s="13">
        <f t="shared" si="0"/>
        <v>2060003.6869256913</v>
      </c>
      <c r="AD37" s="13">
        <f>+AC37*B37</f>
        <v>4120007.3738513826</v>
      </c>
      <c r="AE37" s="13">
        <f t="shared" si="1"/>
        <v>4120007.3738513826</v>
      </c>
      <c r="AF37" s="13">
        <f>+AE37*B37</f>
        <v>8240014.7477027653</v>
      </c>
      <c r="AG37" s="55" t="s">
        <v>216</v>
      </c>
      <c r="AH37" s="7">
        <f t="shared" si="2"/>
        <v>-1812800</v>
      </c>
      <c r="AI37" s="18">
        <f t="shared" si="3"/>
        <v>24720000</v>
      </c>
      <c r="AJ37" s="52" t="s">
        <v>182</v>
      </c>
      <c r="AK37" s="52" t="s">
        <v>173</v>
      </c>
      <c r="AL37" s="52" t="s">
        <v>210</v>
      </c>
      <c r="AM37" s="52" t="s">
        <v>211</v>
      </c>
      <c r="AN37" s="54" t="s">
        <v>212</v>
      </c>
      <c r="AO37" s="52" t="s">
        <v>192</v>
      </c>
      <c r="AP37" s="52" t="s">
        <v>213</v>
      </c>
      <c r="AQ37" s="52" t="s">
        <v>214</v>
      </c>
      <c r="AR37" s="54" t="s">
        <v>215</v>
      </c>
    </row>
    <row r="38" spans="1:44" ht="15.75" customHeight="1" x14ac:dyDescent="0.2">
      <c r="A38" s="29">
        <f t="shared" si="4"/>
        <v>36</v>
      </c>
      <c r="B38" s="51">
        <v>2</v>
      </c>
      <c r="C38" s="10">
        <v>360</v>
      </c>
      <c r="D38" s="16">
        <f t="shared" si="62"/>
        <v>3166801.4459199999</v>
      </c>
      <c r="E38" s="11">
        <v>0</v>
      </c>
      <c r="F38" s="11">
        <v>0</v>
      </c>
      <c r="G38" s="11">
        <f t="shared" si="6"/>
        <v>3166801.4459199999</v>
      </c>
      <c r="H38" s="11">
        <v>0</v>
      </c>
      <c r="I38" s="11">
        <v>0</v>
      </c>
      <c r="J38" s="11">
        <f t="shared" si="7"/>
        <v>1583400.7229600002</v>
      </c>
      <c r="K38" s="11">
        <f t="shared" si="8"/>
        <v>131950.06024666669</v>
      </c>
      <c r="L38" s="11">
        <f t="shared" si="9"/>
        <v>2419084.4378555557</v>
      </c>
      <c r="M38" s="11">
        <f t="shared" si="10"/>
        <v>1649375.7530833334</v>
      </c>
      <c r="N38" s="11">
        <f t="shared" si="11"/>
        <v>137447.9794236111</v>
      </c>
      <c r="O38" s="11">
        <f t="shared" si="12"/>
        <v>3436199.4855902777</v>
      </c>
      <c r="P38" s="11">
        <f t="shared" si="13"/>
        <v>286349.95713252312</v>
      </c>
      <c r="Q38" s="11">
        <f t="shared" si="14"/>
        <v>3722549.4427228007</v>
      </c>
      <c r="R38" s="11">
        <f t="shared" si="15"/>
        <v>446705.93312673608</v>
      </c>
      <c r="S38" s="11">
        <f t="shared" si="16"/>
        <v>211120.09639466665</v>
      </c>
      <c r="T38" s="11">
        <f t="shared" si="17"/>
        <v>13468435.871733371</v>
      </c>
      <c r="U38" s="11"/>
      <c r="V38" s="11">
        <f t="shared" si="18"/>
        <v>4560194.0821247995</v>
      </c>
      <c r="W38" s="11">
        <f t="shared" si="19"/>
        <v>396736.88514485763</v>
      </c>
      <c r="X38" s="11">
        <f t="shared" si="20"/>
        <v>1649375.7530833334</v>
      </c>
      <c r="Y38" s="11">
        <v>0</v>
      </c>
      <c r="Z38" s="11">
        <v>0</v>
      </c>
      <c r="AA38" s="12">
        <f t="shared" si="21"/>
        <v>58076359.943126366</v>
      </c>
      <c r="AB38" s="13">
        <f t="shared" si="22"/>
        <v>4087580.7320764847</v>
      </c>
      <c r="AC38" s="13">
        <f t="shared" si="0"/>
        <v>4839696.6619271971</v>
      </c>
      <c r="AD38" s="13">
        <f>+AC38*B38</f>
        <v>9679393.3238543943</v>
      </c>
      <c r="AE38" s="13">
        <f t="shared" si="1"/>
        <v>9679393.3238543943</v>
      </c>
      <c r="AF38" s="13">
        <f>+AE38*B38</f>
        <v>19358786.647708789</v>
      </c>
      <c r="AG38" s="55" t="s">
        <v>223</v>
      </c>
      <c r="AH38" s="7">
        <f t="shared" si="2"/>
        <v>-4258925.4399999995</v>
      </c>
      <c r="AI38" s="18">
        <f t="shared" si="3"/>
        <v>58076256</v>
      </c>
      <c r="AJ38" s="52" t="s">
        <v>224</v>
      </c>
      <c r="AK38" s="52" t="s">
        <v>173</v>
      </c>
      <c r="AL38" s="52" t="s">
        <v>217</v>
      </c>
      <c r="AM38" s="52" t="s">
        <v>218</v>
      </c>
      <c r="AN38" s="54" t="s">
        <v>219</v>
      </c>
      <c r="AO38" s="52" t="s">
        <v>199</v>
      </c>
      <c r="AP38" s="52" t="s">
        <v>220</v>
      </c>
      <c r="AQ38" s="52" t="s">
        <v>221</v>
      </c>
      <c r="AR38" s="54" t="s">
        <v>222</v>
      </c>
    </row>
    <row r="39" spans="1:44" ht="15.75" customHeight="1" x14ac:dyDescent="0.2">
      <c r="A39" s="29">
        <f t="shared" si="4"/>
        <v>37</v>
      </c>
      <c r="B39" s="51">
        <v>1</v>
      </c>
      <c r="C39" s="10">
        <v>360</v>
      </c>
      <c r="D39" s="16">
        <f t="shared" si="62"/>
        <v>3314094.6885999995</v>
      </c>
      <c r="E39" s="11">
        <v>0</v>
      </c>
      <c r="F39" s="11">
        <v>0</v>
      </c>
      <c r="G39" s="11">
        <f t="shared" si="6"/>
        <v>3314094.6885999995</v>
      </c>
      <c r="H39" s="11">
        <v>0</v>
      </c>
      <c r="I39" s="11">
        <v>0</v>
      </c>
      <c r="J39" s="11">
        <f t="shared" si="7"/>
        <v>1657047.3442999998</v>
      </c>
      <c r="K39" s="11">
        <f t="shared" si="8"/>
        <v>138087.27869166664</v>
      </c>
      <c r="L39" s="11">
        <f t="shared" si="9"/>
        <v>2531600.1093472219</v>
      </c>
      <c r="M39" s="11">
        <f t="shared" si="10"/>
        <v>1726090.9836458331</v>
      </c>
      <c r="N39" s="11">
        <f t="shared" si="11"/>
        <v>143840.91530381943</v>
      </c>
      <c r="O39" s="11">
        <f t="shared" si="12"/>
        <v>3596022.8825954855</v>
      </c>
      <c r="P39" s="11">
        <f t="shared" si="13"/>
        <v>299668.57354962378</v>
      </c>
      <c r="Q39" s="11">
        <f t="shared" si="14"/>
        <v>3895691.4561451091</v>
      </c>
      <c r="R39" s="11">
        <f t="shared" si="15"/>
        <v>467482.97473741305</v>
      </c>
      <c r="S39" s="11">
        <f t="shared" si="16"/>
        <v>220939.64590666664</v>
      </c>
      <c r="T39" s="11">
        <f t="shared" si="17"/>
        <v>14094875.396677731</v>
      </c>
      <c r="U39" s="11"/>
      <c r="V39" s="11">
        <f t="shared" si="18"/>
        <v>4772296.3515839996</v>
      </c>
      <c r="W39" s="11">
        <f t="shared" si="19"/>
        <v>415189.78258780792</v>
      </c>
      <c r="X39" s="11">
        <f t="shared" si="20"/>
        <v>1726090.9836458331</v>
      </c>
      <c r="Y39" s="11">
        <v>0</v>
      </c>
      <c r="Z39" s="11">
        <v>0</v>
      </c>
      <c r="AA39" s="12">
        <f t="shared" si="21"/>
        <v>60777588.777695373</v>
      </c>
      <c r="AB39" s="13">
        <f t="shared" si="22"/>
        <v>4277700.9625442084</v>
      </c>
      <c r="AC39" s="13">
        <f t="shared" si="0"/>
        <v>5064799.0648079477</v>
      </c>
      <c r="AD39" s="13">
        <f>+AC39*B39</f>
        <v>5064799.0648079477</v>
      </c>
      <c r="AE39" s="13">
        <f t="shared" si="1"/>
        <v>10129598.129615895</v>
      </c>
      <c r="AF39" s="13">
        <f>+AE39*B39</f>
        <v>10129598.129615895</v>
      </c>
      <c r="AG39" s="55" t="s">
        <v>232</v>
      </c>
      <c r="AH39" s="7">
        <f t="shared" si="2"/>
        <v>-4457015.2</v>
      </c>
      <c r="AI39" s="18">
        <f t="shared" si="3"/>
        <v>60777480</v>
      </c>
      <c r="AJ39" s="52" t="s">
        <v>182</v>
      </c>
      <c r="AK39" s="52" t="s">
        <v>173</v>
      </c>
      <c r="AL39" s="52" t="s">
        <v>225</v>
      </c>
      <c r="AM39" s="52" t="s">
        <v>226</v>
      </c>
      <c r="AN39" s="54" t="s">
        <v>227</v>
      </c>
      <c r="AO39" s="52" t="s">
        <v>228</v>
      </c>
      <c r="AP39" s="52" t="s">
        <v>229</v>
      </c>
      <c r="AQ39" s="52" t="s">
        <v>230</v>
      </c>
      <c r="AR39" s="54" t="s">
        <v>231</v>
      </c>
    </row>
    <row r="40" spans="1:44" ht="15.75" customHeight="1" x14ac:dyDescent="0.2">
      <c r="A40" s="29">
        <f t="shared" si="4"/>
        <v>38</v>
      </c>
      <c r="B40" s="51">
        <v>2</v>
      </c>
      <c r="C40" s="10">
        <v>360</v>
      </c>
      <c r="D40" s="16">
        <f t="shared" si="62"/>
        <v>1965806.8340599998</v>
      </c>
      <c r="E40" s="11">
        <v>0</v>
      </c>
      <c r="F40" s="11">
        <v>0</v>
      </c>
      <c r="G40" s="11">
        <f t="shared" si="6"/>
        <v>1965806.8340599998</v>
      </c>
      <c r="H40" s="11">
        <v>0</v>
      </c>
      <c r="I40" s="11">
        <v>0</v>
      </c>
      <c r="J40" s="11">
        <f t="shared" si="7"/>
        <v>982903.4170299999</v>
      </c>
      <c r="K40" s="11">
        <f t="shared" si="8"/>
        <v>81908.618085833325</v>
      </c>
      <c r="L40" s="11">
        <f t="shared" si="9"/>
        <v>1501657.9982402776</v>
      </c>
      <c r="M40" s="11">
        <f t="shared" si="10"/>
        <v>1023857.7260729166</v>
      </c>
      <c r="N40" s="11">
        <f t="shared" si="11"/>
        <v>85321.477172743049</v>
      </c>
      <c r="O40" s="11">
        <f t="shared" si="12"/>
        <v>2133036.9293185761</v>
      </c>
      <c r="P40" s="11">
        <f t="shared" si="13"/>
        <v>177753.07744321469</v>
      </c>
      <c r="Q40" s="11">
        <f t="shared" si="14"/>
        <v>2310790.0067617907</v>
      </c>
      <c r="R40" s="11">
        <f t="shared" si="15"/>
        <v>277294.8008114149</v>
      </c>
      <c r="S40" s="11">
        <f t="shared" si="16"/>
        <v>131053.78893733332</v>
      </c>
      <c r="T40" s="11">
        <f t="shared" si="17"/>
        <v>8360594.667172309</v>
      </c>
      <c r="U40" s="11"/>
      <c r="V40" s="11">
        <f t="shared" si="18"/>
        <v>2830761.8410463994</v>
      </c>
      <c r="W40" s="11">
        <f t="shared" si="19"/>
        <v>246276.28017103675</v>
      </c>
      <c r="X40" s="11">
        <f t="shared" si="20"/>
        <v>1023857.7260729165</v>
      </c>
      <c r="Y40" s="11">
        <v>0</v>
      </c>
      <c r="Z40" s="11">
        <v>0</v>
      </c>
      <c r="AA40" s="12">
        <f t="shared" si="21"/>
        <v>36051172.523182653</v>
      </c>
      <c r="AB40" s="13">
        <f t="shared" si="22"/>
        <v>2537384.8898043358</v>
      </c>
      <c r="AC40" s="13">
        <f t="shared" si="0"/>
        <v>3004264.3769318876</v>
      </c>
      <c r="AD40" s="13">
        <f>+AC40*B40</f>
        <v>6008528.7538637752</v>
      </c>
      <c r="AE40" s="13">
        <f t="shared" si="1"/>
        <v>6008528.7538637752</v>
      </c>
      <c r="AF40" s="13">
        <f>+AE40*B40</f>
        <v>12017057.50772755</v>
      </c>
      <c r="AG40" s="55" t="s">
        <v>202</v>
      </c>
      <c r="AH40" s="7">
        <f t="shared" si="2"/>
        <v>-2643747.92</v>
      </c>
      <c r="AI40" s="18">
        <f t="shared" si="3"/>
        <v>36051108</v>
      </c>
      <c r="AJ40" s="52" t="s">
        <v>224</v>
      </c>
      <c r="AK40" s="52" t="s">
        <v>173</v>
      </c>
      <c r="AL40" s="52" t="s">
        <v>233</v>
      </c>
      <c r="AM40" s="52" t="s">
        <v>234</v>
      </c>
      <c r="AN40" s="54" t="s">
        <v>235</v>
      </c>
      <c r="AO40" s="52" t="s">
        <v>199</v>
      </c>
      <c r="AP40" s="52" t="s">
        <v>236</v>
      </c>
      <c r="AQ40" s="52" t="s">
        <v>237</v>
      </c>
      <c r="AR40" s="54" t="s">
        <v>238</v>
      </c>
    </row>
    <row r="41" spans="1:44" ht="15.75" customHeight="1" x14ac:dyDescent="0.2">
      <c r="A41" s="29">
        <f t="shared" si="4"/>
        <v>39</v>
      </c>
      <c r="B41" s="51">
        <v>2</v>
      </c>
      <c r="C41" s="10">
        <v>360</v>
      </c>
      <c r="D41" s="16">
        <f t="shared" si="62"/>
        <v>1590764.6653199999</v>
      </c>
      <c r="E41" s="11">
        <v>0</v>
      </c>
      <c r="F41" s="11">
        <v>0</v>
      </c>
      <c r="G41" s="11">
        <f t="shared" si="6"/>
        <v>1590764.6653199999</v>
      </c>
      <c r="H41" s="11">
        <v>0</v>
      </c>
      <c r="I41" s="11">
        <v>0</v>
      </c>
      <c r="J41" s="11">
        <f t="shared" si="7"/>
        <v>795382.33265999984</v>
      </c>
      <c r="K41" s="11">
        <f t="shared" si="8"/>
        <v>66281.861054999987</v>
      </c>
      <c r="L41" s="11">
        <f t="shared" si="9"/>
        <v>1215167.4526749998</v>
      </c>
      <c r="M41" s="11">
        <f t="shared" si="10"/>
        <v>828523.26318749995</v>
      </c>
      <c r="N41" s="11">
        <f t="shared" si="11"/>
        <v>69043.605265624996</v>
      </c>
      <c r="O41" s="11">
        <f t="shared" si="12"/>
        <v>1726090.131640625</v>
      </c>
      <c r="P41" s="11">
        <f t="shared" si="13"/>
        <v>143840.84430338541</v>
      </c>
      <c r="Q41" s="11">
        <f t="shared" si="14"/>
        <v>1869930.9759440103</v>
      </c>
      <c r="R41" s="11">
        <f t="shared" si="15"/>
        <v>224391.71711328122</v>
      </c>
      <c r="S41" s="11">
        <f t="shared" si="16"/>
        <v>106050.977688</v>
      </c>
      <c r="T41" s="11">
        <f t="shared" si="17"/>
        <v>6765536.8509084163</v>
      </c>
      <c r="U41" s="11"/>
      <c r="V41" s="11">
        <f t="shared" si="18"/>
        <v>2290701.1180607998</v>
      </c>
      <c r="W41" s="11">
        <f t="shared" si="19"/>
        <v>199290.99727128961</v>
      </c>
      <c r="X41" s="11">
        <f t="shared" si="20"/>
        <v>828523.26318749995</v>
      </c>
      <c r="Y41" s="11">
        <v>0</v>
      </c>
      <c r="Z41" s="11">
        <v>0</v>
      </c>
      <c r="AA41" s="12">
        <f t="shared" si="21"/>
        <v>29173228.213268008</v>
      </c>
      <c r="AB41" s="13">
        <f t="shared" si="22"/>
        <v>2053295.448506118</v>
      </c>
      <c r="AC41" s="13">
        <f t="shared" si="0"/>
        <v>2431102.3511056672</v>
      </c>
      <c r="AD41" s="13">
        <f>+AC41*B41</f>
        <v>4862204.7022113344</v>
      </c>
      <c r="AE41" s="13">
        <f t="shared" si="1"/>
        <v>4862204.7022113344</v>
      </c>
      <c r="AF41" s="13">
        <f>+AE41*B41</f>
        <v>9724409.4044226687</v>
      </c>
      <c r="AG41" s="55" t="s">
        <v>245</v>
      </c>
      <c r="AH41" s="7">
        <f t="shared" si="2"/>
        <v>-2139366.2400000002</v>
      </c>
      <c r="AI41" s="18">
        <f t="shared" si="3"/>
        <v>29173176</v>
      </c>
      <c r="AJ41" s="52" t="s">
        <v>182</v>
      </c>
      <c r="AK41" s="52" t="s">
        <v>173</v>
      </c>
      <c r="AL41" s="52" t="s">
        <v>239</v>
      </c>
      <c r="AM41" s="52" t="s">
        <v>240</v>
      </c>
      <c r="AN41" s="54" t="s">
        <v>241</v>
      </c>
      <c r="AO41" s="52" t="s">
        <v>199</v>
      </c>
      <c r="AP41" s="52" t="s">
        <v>242</v>
      </c>
      <c r="AQ41" s="52" t="s">
        <v>243</v>
      </c>
      <c r="AR41" s="54" t="s">
        <v>244</v>
      </c>
    </row>
    <row r="42" spans="1:44" ht="15.75" customHeight="1" x14ac:dyDescent="0.2">
      <c r="A42" s="29">
        <f t="shared" si="4"/>
        <v>40</v>
      </c>
      <c r="B42" s="51">
        <v>3</v>
      </c>
      <c r="C42" s="10">
        <v>360</v>
      </c>
      <c r="D42" s="16">
        <f t="shared" si="62"/>
        <v>1546577.0851199997</v>
      </c>
      <c r="E42" s="11">
        <v>0</v>
      </c>
      <c r="F42" s="11">
        <v>0</v>
      </c>
      <c r="G42" s="11">
        <f t="shared" si="6"/>
        <v>1546577.0851199997</v>
      </c>
      <c r="H42" s="11">
        <v>0</v>
      </c>
      <c r="I42" s="11">
        <v>0</v>
      </c>
      <c r="J42" s="11">
        <f t="shared" si="7"/>
        <v>773288.54255999986</v>
      </c>
      <c r="K42" s="11">
        <f t="shared" si="8"/>
        <v>64440.711879999988</v>
      </c>
      <c r="L42" s="11">
        <f t="shared" si="9"/>
        <v>1181413.0511333332</v>
      </c>
      <c r="M42" s="11">
        <f t="shared" si="10"/>
        <v>805508.89849999989</v>
      </c>
      <c r="N42" s="11">
        <f t="shared" si="11"/>
        <v>67125.741541666663</v>
      </c>
      <c r="O42" s="11">
        <f t="shared" si="12"/>
        <v>1678143.5385416665</v>
      </c>
      <c r="P42" s="11">
        <f t="shared" si="13"/>
        <v>139845.2948784722</v>
      </c>
      <c r="Q42" s="11">
        <f t="shared" si="14"/>
        <v>1817988.8334201386</v>
      </c>
      <c r="R42" s="11">
        <f t="shared" si="15"/>
        <v>218158.66001041661</v>
      </c>
      <c r="S42" s="11">
        <f t="shared" si="16"/>
        <v>103105.13900799998</v>
      </c>
      <c r="T42" s="11">
        <f t="shared" si="17"/>
        <v>6577606.6631735545</v>
      </c>
      <c r="U42" s="11"/>
      <c r="V42" s="11">
        <f t="shared" si="18"/>
        <v>2227071.0025727991</v>
      </c>
      <c r="W42" s="11">
        <f t="shared" si="19"/>
        <v>193755.17722383357</v>
      </c>
      <c r="X42" s="11">
        <f t="shared" si="20"/>
        <v>805508.89849999989</v>
      </c>
      <c r="Y42" s="11">
        <v>0</v>
      </c>
      <c r="Z42" s="11">
        <v>0</v>
      </c>
      <c r="AA42" s="12">
        <f t="shared" si="21"/>
        <v>28362866.76291018</v>
      </c>
      <c r="AB42" s="13">
        <f t="shared" si="22"/>
        <v>1996259.8861233515</v>
      </c>
      <c r="AC42" s="13">
        <f t="shared" si="0"/>
        <v>2363572.230242515</v>
      </c>
      <c r="AD42" s="13">
        <f>+AC42*B42</f>
        <v>7090716.6907275449</v>
      </c>
      <c r="AE42" s="13">
        <f t="shared" si="1"/>
        <v>4727144.46048503</v>
      </c>
      <c r="AF42" s="13">
        <f>+AE42*B42</f>
        <v>14181433.38145509</v>
      </c>
      <c r="AG42" s="55" t="s">
        <v>251</v>
      </c>
      <c r="AH42" s="7">
        <f t="shared" si="2"/>
        <v>-2079939.8399999999</v>
      </c>
      <c r="AI42" s="18">
        <f t="shared" si="3"/>
        <v>28362816</v>
      </c>
      <c r="AJ42" s="52" t="s">
        <v>182</v>
      </c>
      <c r="AK42" s="52" t="s">
        <v>173</v>
      </c>
      <c r="AL42" s="52" t="s">
        <v>246</v>
      </c>
      <c r="AM42" s="52" t="s">
        <v>247</v>
      </c>
      <c r="AN42" s="54" t="s">
        <v>248</v>
      </c>
      <c r="AO42" s="52" t="s">
        <v>192</v>
      </c>
      <c r="AP42" s="52" t="s">
        <v>249</v>
      </c>
      <c r="AQ42" s="52" t="s">
        <v>249</v>
      </c>
      <c r="AR42" s="54" t="s">
        <v>250</v>
      </c>
    </row>
    <row r="43" spans="1:44" ht="15.75" customHeight="1" x14ac:dyDescent="0.2">
      <c r="A43" s="29">
        <f t="shared" si="4"/>
        <v>41</v>
      </c>
      <c r="B43" s="51">
        <v>2</v>
      </c>
      <c r="C43" s="10">
        <v>360</v>
      </c>
      <c r="D43" s="16">
        <f t="shared" si="62"/>
        <v>2062103.4344999997</v>
      </c>
      <c r="E43" s="11">
        <v>0</v>
      </c>
      <c r="F43" s="11">
        <v>0</v>
      </c>
      <c r="G43" s="11">
        <f t="shared" si="6"/>
        <v>2062103.4344999997</v>
      </c>
      <c r="H43" s="11">
        <v>0</v>
      </c>
      <c r="I43" s="11">
        <v>0</v>
      </c>
      <c r="J43" s="11">
        <f t="shared" si="7"/>
        <v>1031051.7172499999</v>
      </c>
      <c r="K43" s="11">
        <f t="shared" si="8"/>
        <v>85920.976437499994</v>
      </c>
      <c r="L43" s="11">
        <f t="shared" si="9"/>
        <v>1575217.9013541664</v>
      </c>
      <c r="M43" s="11">
        <f t="shared" si="10"/>
        <v>1074012.2054687499</v>
      </c>
      <c r="N43" s="11">
        <f t="shared" si="11"/>
        <v>89501.017122395817</v>
      </c>
      <c r="O43" s="11">
        <f t="shared" si="12"/>
        <v>2237525.4280598955</v>
      </c>
      <c r="P43" s="11">
        <f t="shared" si="13"/>
        <v>186460.45233832463</v>
      </c>
      <c r="Q43" s="11">
        <f t="shared" si="14"/>
        <v>2423985.8803982204</v>
      </c>
      <c r="R43" s="11">
        <f t="shared" si="15"/>
        <v>290878.30564778642</v>
      </c>
      <c r="S43" s="11">
        <f t="shared" si="16"/>
        <v>137473.56229999999</v>
      </c>
      <c r="T43" s="11">
        <f t="shared" si="17"/>
        <v>8770145.000478819</v>
      </c>
      <c r="U43" s="11"/>
      <c r="V43" s="11">
        <f t="shared" si="18"/>
        <v>2969428.9456799994</v>
      </c>
      <c r="W43" s="11">
        <f t="shared" si="19"/>
        <v>258340.31827416</v>
      </c>
      <c r="X43" s="11">
        <f t="shared" si="20"/>
        <v>1074012.2054687499</v>
      </c>
      <c r="Y43" s="11">
        <v>0</v>
      </c>
      <c r="Z43" s="11">
        <v>0</v>
      </c>
      <c r="AA43" s="12">
        <f t="shared" si="21"/>
        <v>37817167.683901727</v>
      </c>
      <c r="AB43" s="13">
        <f t="shared" si="22"/>
        <v>2661680.6927603874</v>
      </c>
      <c r="AC43" s="13">
        <f t="shared" si="0"/>
        <v>3151430.6403251439</v>
      </c>
      <c r="AD43" s="13">
        <f>+AC43*B43</f>
        <v>6302861.2806502879</v>
      </c>
      <c r="AE43" s="13">
        <f t="shared" si="1"/>
        <v>6302861.2806502879</v>
      </c>
      <c r="AF43" s="13">
        <f>+AE43*B43</f>
        <v>12605722.561300576</v>
      </c>
      <c r="AG43" s="55" t="s">
        <v>209</v>
      </c>
      <c r="AH43" s="7">
        <f t="shared" si="2"/>
        <v>-2773254</v>
      </c>
      <c r="AI43" s="18">
        <f t="shared" si="3"/>
        <v>37817100</v>
      </c>
      <c r="AJ43" s="52" t="s">
        <v>182</v>
      </c>
      <c r="AK43" s="52" t="s">
        <v>173</v>
      </c>
      <c r="AL43" s="52" t="s">
        <v>252</v>
      </c>
      <c r="AM43" s="52" t="s">
        <v>253</v>
      </c>
      <c r="AN43" s="54" t="s">
        <v>254</v>
      </c>
      <c r="AO43" s="52" t="s">
        <v>199</v>
      </c>
      <c r="AP43" s="52" t="s">
        <v>255</v>
      </c>
      <c r="AQ43" s="52" t="s">
        <v>256</v>
      </c>
      <c r="AR43" s="54" t="s">
        <v>257</v>
      </c>
    </row>
    <row r="44" spans="1:44" ht="15.75" customHeight="1" x14ac:dyDescent="0.2">
      <c r="A44" s="29">
        <f t="shared" si="4"/>
        <v>42</v>
      </c>
      <c r="B44" s="51">
        <v>2</v>
      </c>
      <c r="C44" s="10">
        <v>360</v>
      </c>
      <c r="D44" s="16">
        <f t="shared" si="62"/>
        <v>2594864.4451399995</v>
      </c>
      <c r="E44" s="11">
        <v>0</v>
      </c>
      <c r="F44" s="11">
        <v>0</v>
      </c>
      <c r="G44" s="11">
        <f t="shared" si="6"/>
        <v>2594864.4451399995</v>
      </c>
      <c r="H44" s="11">
        <v>0</v>
      </c>
      <c r="I44" s="11">
        <v>0</v>
      </c>
      <c r="J44" s="11">
        <f t="shared" si="7"/>
        <v>1297432.2225699998</v>
      </c>
      <c r="K44" s="11">
        <f t="shared" si="8"/>
        <v>108119.35188083332</v>
      </c>
      <c r="L44" s="11">
        <f t="shared" si="9"/>
        <v>1982188.1178152775</v>
      </c>
      <c r="M44" s="11">
        <f t="shared" si="10"/>
        <v>1351491.8985104165</v>
      </c>
      <c r="N44" s="11">
        <f t="shared" si="11"/>
        <v>112624.32487586804</v>
      </c>
      <c r="O44" s="11">
        <f t="shared" si="12"/>
        <v>2815608.1218967009</v>
      </c>
      <c r="P44" s="11">
        <f t="shared" si="13"/>
        <v>234634.0101580584</v>
      </c>
      <c r="Q44" s="11">
        <f t="shared" si="14"/>
        <v>3050242.1320547592</v>
      </c>
      <c r="R44" s="11">
        <f t="shared" si="15"/>
        <v>366029.05584657111</v>
      </c>
      <c r="S44" s="11">
        <f t="shared" si="16"/>
        <v>172990.9630093333</v>
      </c>
      <c r="T44" s="11">
        <f t="shared" si="17"/>
        <v>11035982.511703059</v>
      </c>
      <c r="U44" s="11"/>
      <c r="V44" s="11">
        <f t="shared" si="18"/>
        <v>3736604.8010015995</v>
      </c>
      <c r="W44" s="11">
        <f t="shared" si="19"/>
        <v>325084.61768713914</v>
      </c>
      <c r="X44" s="11">
        <f t="shared" si="20"/>
        <v>1351491.8985104165</v>
      </c>
      <c r="Y44" s="11">
        <v>0</v>
      </c>
      <c r="Z44" s="11">
        <v>0</v>
      </c>
      <c r="AA44" s="12">
        <f t="shared" si="21"/>
        <v>47587537.170582205</v>
      </c>
      <c r="AB44" s="13">
        <f t="shared" si="22"/>
        <v>3349347.3112973147</v>
      </c>
      <c r="AC44" s="13">
        <f t="shared" si="0"/>
        <v>3965628.0975485169</v>
      </c>
      <c r="AD44" s="13">
        <f>+AC44*B44</f>
        <v>7931256.1950970339</v>
      </c>
      <c r="AE44" s="13">
        <f t="shared" si="1"/>
        <v>7931256.1950970339</v>
      </c>
      <c r="AF44" s="13">
        <f>+AE44*B44</f>
        <v>15862512.390194068</v>
      </c>
      <c r="AG44" s="55" t="s">
        <v>265</v>
      </c>
      <c r="AH44" s="7">
        <f t="shared" si="2"/>
        <v>-3489746.48</v>
      </c>
      <c r="AI44" s="18">
        <f t="shared" si="3"/>
        <v>47587452</v>
      </c>
      <c r="AJ44" s="52" t="s">
        <v>182</v>
      </c>
      <c r="AK44" s="52" t="s">
        <v>173</v>
      </c>
      <c r="AL44" s="52" t="s">
        <v>258</v>
      </c>
      <c r="AM44" s="52" t="s">
        <v>259</v>
      </c>
      <c r="AN44" s="54" t="s">
        <v>260</v>
      </c>
      <c r="AO44" s="52" t="s">
        <v>261</v>
      </c>
      <c r="AP44" s="52" t="s">
        <v>262</v>
      </c>
      <c r="AQ44" s="52" t="s">
        <v>263</v>
      </c>
      <c r="AR44" s="54" t="s">
        <v>264</v>
      </c>
    </row>
    <row r="45" spans="1:44" s="68" customFormat="1" ht="15.75" customHeight="1" x14ac:dyDescent="0.2">
      <c r="A45" s="61">
        <f t="shared" si="4"/>
        <v>43</v>
      </c>
      <c r="B45" s="70">
        <v>1</v>
      </c>
      <c r="C45" s="10">
        <v>360</v>
      </c>
      <c r="D45" s="11">
        <f t="shared" si="62"/>
        <v>3926039.9999999995</v>
      </c>
      <c r="E45" s="11">
        <v>0</v>
      </c>
      <c r="F45" s="11">
        <v>0</v>
      </c>
      <c r="G45" s="11">
        <f t="shared" si="6"/>
        <v>3926039.9999999995</v>
      </c>
      <c r="H45" s="11">
        <v>0</v>
      </c>
      <c r="I45" s="11">
        <v>0</v>
      </c>
      <c r="J45" s="11">
        <f t="shared" si="7"/>
        <v>1963020</v>
      </c>
      <c r="K45" s="11">
        <f t="shared" si="8"/>
        <v>163585</v>
      </c>
      <c r="L45" s="11">
        <f t="shared" si="9"/>
        <v>2999058.333333333</v>
      </c>
      <c r="M45" s="11">
        <f t="shared" si="10"/>
        <v>2044812.4999999998</v>
      </c>
      <c r="N45" s="11">
        <f t="shared" si="11"/>
        <v>170401.04166666666</v>
      </c>
      <c r="O45" s="11">
        <f t="shared" si="12"/>
        <v>4260026.041666666</v>
      </c>
      <c r="P45" s="11">
        <f t="shared" si="13"/>
        <v>355002.17013888882</v>
      </c>
      <c r="Q45" s="11">
        <f t="shared" si="14"/>
        <v>4615028.211805555</v>
      </c>
      <c r="R45" s="11">
        <f t="shared" si="15"/>
        <v>553803.38541666663</v>
      </c>
      <c r="S45" s="11">
        <f t="shared" si="16"/>
        <v>261735.99999999997</v>
      </c>
      <c r="T45" s="11">
        <f t="shared" si="17"/>
        <v>16697484.47222222</v>
      </c>
      <c r="U45" s="11"/>
      <c r="V45" s="11">
        <f t="shared" si="18"/>
        <v>5653497.5999999987</v>
      </c>
      <c r="W45" s="11">
        <f t="shared" si="19"/>
        <v>491854.29119999998</v>
      </c>
      <c r="X45" s="11">
        <f t="shared" si="20"/>
        <v>2044812.4999999995</v>
      </c>
      <c r="Y45" s="11">
        <v>0</v>
      </c>
      <c r="Z45" s="11">
        <v>0</v>
      </c>
      <c r="AA45" s="12">
        <f t="shared" si="21"/>
        <v>72000128.8634222</v>
      </c>
      <c r="AB45" s="63">
        <f t="shared" si="22"/>
        <v>5067575.5115740737</v>
      </c>
      <c r="AC45" s="63">
        <f t="shared" si="0"/>
        <v>6000010.7386185164</v>
      </c>
      <c r="AD45" s="63">
        <f>+AC45*B45</f>
        <v>6000010.7386185164</v>
      </c>
      <c r="AE45" s="63">
        <f t="shared" si="1"/>
        <v>12000021.477237033</v>
      </c>
      <c r="AF45" s="63">
        <f>+AE45*B45</f>
        <v>12000021.477237033</v>
      </c>
      <c r="AG45" s="64">
        <v>6000000</v>
      </c>
      <c r="AH45" s="65">
        <f t="shared" si="2"/>
        <v>-5280000</v>
      </c>
      <c r="AI45" s="18">
        <f t="shared" si="3"/>
        <v>72000000</v>
      </c>
      <c r="AJ45" s="71" t="s">
        <v>182</v>
      </c>
      <c r="AK45" s="71" t="s">
        <v>173</v>
      </c>
      <c r="AL45" s="71" t="s">
        <v>266</v>
      </c>
      <c r="AM45" s="71" t="s">
        <v>267</v>
      </c>
      <c r="AN45" s="72" t="s">
        <v>268</v>
      </c>
      <c r="AO45" s="71" t="s">
        <v>269</v>
      </c>
      <c r="AP45" s="71" t="s">
        <v>270</v>
      </c>
      <c r="AQ45" s="71" t="s">
        <v>271</v>
      </c>
      <c r="AR45" s="72" t="s">
        <v>272</v>
      </c>
    </row>
    <row r="46" spans="1:44" ht="15.75" customHeight="1" x14ac:dyDescent="0.2">
      <c r="A46" s="29">
        <f t="shared" si="4"/>
        <v>44</v>
      </c>
      <c r="B46" s="30">
        <v>1</v>
      </c>
      <c r="C46" s="10">
        <v>360</v>
      </c>
      <c r="D46" s="16">
        <f t="shared" si="62"/>
        <v>2945861.5818999996</v>
      </c>
      <c r="E46" s="11">
        <v>0</v>
      </c>
      <c r="F46" s="11">
        <v>0</v>
      </c>
      <c r="G46" s="11">
        <f t="shared" si="6"/>
        <v>2945861.5818999996</v>
      </c>
      <c r="H46" s="11">
        <v>0</v>
      </c>
      <c r="I46" s="11">
        <v>0</v>
      </c>
      <c r="J46" s="11">
        <f t="shared" si="7"/>
        <v>1472930.7909499998</v>
      </c>
      <c r="K46" s="11">
        <f t="shared" si="8"/>
        <v>122744.23257916665</v>
      </c>
      <c r="L46" s="11">
        <f t="shared" si="9"/>
        <v>2250310.9306180552</v>
      </c>
      <c r="M46" s="11">
        <f t="shared" si="10"/>
        <v>1534302.9072395831</v>
      </c>
      <c r="N46" s="11">
        <f t="shared" si="11"/>
        <v>127858.5756032986</v>
      </c>
      <c r="O46" s="11">
        <f t="shared" si="12"/>
        <v>3196464.3900824641</v>
      </c>
      <c r="P46" s="11">
        <f t="shared" si="13"/>
        <v>266372.03250687203</v>
      </c>
      <c r="Q46" s="11">
        <f t="shared" si="14"/>
        <v>3462836.4225893365</v>
      </c>
      <c r="R46" s="11">
        <f t="shared" si="15"/>
        <v>415540.37071072037</v>
      </c>
      <c r="S46" s="11">
        <f t="shared" si="16"/>
        <v>196390.77212666665</v>
      </c>
      <c r="T46" s="11">
        <f t="shared" si="17"/>
        <v>12528776.584316827</v>
      </c>
      <c r="U46" s="11"/>
      <c r="V46" s="11">
        <f t="shared" si="18"/>
        <v>4242040.6779359989</v>
      </c>
      <c r="W46" s="11">
        <f t="shared" si="19"/>
        <v>369057.53898043191</v>
      </c>
      <c r="X46" s="11">
        <f t="shared" si="20"/>
        <v>1534302.9072395829</v>
      </c>
      <c r="Y46" s="11">
        <v>0</v>
      </c>
      <c r="Z46" s="11">
        <v>0</v>
      </c>
      <c r="AA46" s="12">
        <f t="shared" si="21"/>
        <v>54024516.691272832</v>
      </c>
      <c r="AB46" s="13">
        <f t="shared" si="22"/>
        <v>3802400.3863748969</v>
      </c>
      <c r="AC46" s="13">
        <f t="shared" si="0"/>
        <v>4502043.0576060694</v>
      </c>
      <c r="AD46" s="13">
        <f>+AC46*B46</f>
        <v>4502043.0576060694</v>
      </c>
      <c r="AE46" s="13">
        <f t="shared" si="1"/>
        <v>9004086.1152121387</v>
      </c>
      <c r="AF46" s="13">
        <f>+AE46*B46</f>
        <v>9004086.1152121387</v>
      </c>
      <c r="AG46" s="56">
        <v>4502035</v>
      </c>
      <c r="AH46" s="7">
        <f t="shared" si="2"/>
        <v>-3961790.8</v>
      </c>
      <c r="AI46" s="18">
        <f t="shared" si="3"/>
        <v>54024420</v>
      </c>
      <c r="AJ46" s="22" t="s">
        <v>19</v>
      </c>
      <c r="AK46" s="22" t="s">
        <v>273</v>
      </c>
      <c r="AL46" s="22" t="s">
        <v>274</v>
      </c>
      <c r="AM46" s="22" t="s">
        <v>275</v>
      </c>
      <c r="AN46" s="22" t="s">
        <v>276</v>
      </c>
      <c r="AO46" s="22" t="s">
        <v>277</v>
      </c>
      <c r="AP46" s="22" t="s">
        <v>278</v>
      </c>
      <c r="AQ46" s="22" t="s">
        <v>279</v>
      </c>
      <c r="AR46" s="44" t="s">
        <v>280</v>
      </c>
    </row>
    <row r="47" spans="1:44" ht="15.75" customHeight="1" x14ac:dyDescent="0.2">
      <c r="A47" s="29">
        <f t="shared" si="4"/>
        <v>45</v>
      </c>
      <c r="B47" s="30">
        <v>1</v>
      </c>
      <c r="C47" s="10">
        <v>360</v>
      </c>
      <c r="D47" s="16">
        <f t="shared" si="62"/>
        <v>2275678.0474799997</v>
      </c>
      <c r="E47" s="11">
        <v>0</v>
      </c>
      <c r="F47" s="11">
        <v>0</v>
      </c>
      <c r="G47" s="11">
        <f t="shared" si="6"/>
        <v>2275678.0474799997</v>
      </c>
      <c r="H47" s="11">
        <v>0</v>
      </c>
      <c r="I47" s="11">
        <v>0</v>
      </c>
      <c r="J47" s="11">
        <f t="shared" si="7"/>
        <v>1137839.0237399999</v>
      </c>
      <c r="K47" s="11">
        <f t="shared" si="8"/>
        <v>94819.918644999983</v>
      </c>
      <c r="L47" s="11">
        <f t="shared" si="9"/>
        <v>1738365.1751583333</v>
      </c>
      <c r="M47" s="11">
        <f t="shared" si="10"/>
        <v>1185248.9830624999</v>
      </c>
      <c r="N47" s="11">
        <f t="shared" si="11"/>
        <v>98770.748588541654</v>
      </c>
      <c r="O47" s="11">
        <f t="shared" si="12"/>
        <v>2469268.7147135413</v>
      </c>
      <c r="P47" s="11">
        <f t="shared" si="13"/>
        <v>205772.39289279512</v>
      </c>
      <c r="Q47" s="11">
        <f t="shared" si="14"/>
        <v>2675041.1076063365</v>
      </c>
      <c r="R47" s="11">
        <f t="shared" si="15"/>
        <v>321004.93291276036</v>
      </c>
      <c r="S47" s="11">
        <f t="shared" si="16"/>
        <v>151711.86983199997</v>
      </c>
      <c r="T47" s="11">
        <f t="shared" si="17"/>
        <v>9678479.8070254717</v>
      </c>
      <c r="U47" s="11"/>
      <c r="V47" s="11">
        <f t="shared" si="18"/>
        <v>3276976.3883711994</v>
      </c>
      <c r="W47" s="11">
        <f t="shared" si="19"/>
        <v>285096.94578829431</v>
      </c>
      <c r="X47" s="11">
        <f t="shared" si="20"/>
        <v>1185248.9830624999</v>
      </c>
      <c r="Y47" s="11">
        <v>0</v>
      </c>
      <c r="Z47" s="11">
        <v>0</v>
      </c>
      <c r="AA47" s="12">
        <f t="shared" si="21"/>
        <v>41733938.694007456</v>
      </c>
      <c r="AB47" s="13">
        <f t="shared" si="22"/>
        <v>2937354.2668022611</v>
      </c>
      <c r="AC47" s="13">
        <f t="shared" si="0"/>
        <v>3477828.2245006212</v>
      </c>
      <c r="AD47" s="13">
        <f>+AC47*B47</f>
        <v>3477828.2245006212</v>
      </c>
      <c r="AE47" s="13">
        <f t="shared" si="1"/>
        <v>6955656.4490012424</v>
      </c>
      <c r="AF47" s="13">
        <f>+AE47*B47</f>
        <v>6955656.4490012424</v>
      </c>
      <c r="AG47" s="56">
        <v>3477822</v>
      </c>
      <c r="AH47" s="7">
        <f t="shared" si="2"/>
        <v>-3060483.36</v>
      </c>
      <c r="AI47" s="18">
        <f t="shared" si="3"/>
        <v>41733864</v>
      </c>
      <c r="AJ47" s="22" t="s">
        <v>19</v>
      </c>
      <c r="AK47" s="22" t="s">
        <v>273</v>
      </c>
      <c r="AL47" s="22" t="s">
        <v>281</v>
      </c>
      <c r="AM47" s="22" t="s">
        <v>282</v>
      </c>
      <c r="AN47" s="22" t="s">
        <v>283</v>
      </c>
      <c r="AO47" s="22" t="s">
        <v>284</v>
      </c>
      <c r="AP47" s="22" t="s">
        <v>285</v>
      </c>
      <c r="AQ47" s="22" t="s">
        <v>286</v>
      </c>
      <c r="AR47" s="44" t="s">
        <v>287</v>
      </c>
    </row>
    <row r="48" spans="1:44" ht="15.75" customHeight="1" x14ac:dyDescent="0.2">
      <c r="A48" s="29">
        <f t="shared" si="4"/>
        <v>46</v>
      </c>
      <c r="B48" s="30">
        <v>1</v>
      </c>
      <c r="C48" s="10">
        <v>360</v>
      </c>
      <c r="D48" s="16">
        <f t="shared" si="62"/>
        <v>1572645.3363799998</v>
      </c>
      <c r="E48" s="11">
        <v>0</v>
      </c>
      <c r="F48" s="11">
        <v>0</v>
      </c>
      <c r="G48" s="11">
        <f t="shared" si="6"/>
        <v>1572645.3363799998</v>
      </c>
      <c r="H48" s="11">
        <v>0</v>
      </c>
      <c r="I48" s="11">
        <v>0</v>
      </c>
      <c r="J48" s="11">
        <f t="shared" si="7"/>
        <v>786322.66818999988</v>
      </c>
      <c r="K48" s="11">
        <f t="shared" si="8"/>
        <v>65526.889015833323</v>
      </c>
      <c r="L48" s="11">
        <f t="shared" si="9"/>
        <v>1201326.298623611</v>
      </c>
      <c r="M48" s="11">
        <f t="shared" si="10"/>
        <v>819086.11269791657</v>
      </c>
      <c r="N48" s="11">
        <f t="shared" si="11"/>
        <v>68257.176058159719</v>
      </c>
      <c r="O48" s="11">
        <f t="shared" si="12"/>
        <v>1706429.4014539928</v>
      </c>
      <c r="P48" s="11">
        <f t="shared" si="13"/>
        <v>142202.45012116607</v>
      </c>
      <c r="Q48" s="11">
        <f t="shared" si="14"/>
        <v>1848631.8515751592</v>
      </c>
      <c r="R48" s="11">
        <f t="shared" si="15"/>
        <v>221835.82218901909</v>
      </c>
      <c r="S48" s="11">
        <f t="shared" si="16"/>
        <v>104843.02242533331</v>
      </c>
      <c r="T48" s="11">
        <f t="shared" si="17"/>
        <v>6688475.1771550318</v>
      </c>
      <c r="U48" s="11"/>
      <c r="V48" s="11">
        <f t="shared" si="18"/>
        <v>2264609.2843871997</v>
      </c>
      <c r="W48" s="11">
        <f t="shared" si="19"/>
        <v>197021.00774168639</v>
      </c>
      <c r="X48" s="11">
        <f t="shared" si="20"/>
        <v>819086.11269791657</v>
      </c>
      <c r="Y48" s="11">
        <v>0</v>
      </c>
      <c r="Z48" s="11">
        <v>0</v>
      </c>
      <c r="AA48" s="12">
        <f t="shared" si="21"/>
        <v>28840935.618541837</v>
      </c>
      <c r="AB48" s="13">
        <f t="shared" si="22"/>
        <v>2029907.7429242849</v>
      </c>
      <c r="AC48" s="13">
        <f t="shared" si="0"/>
        <v>2403411.3015451529</v>
      </c>
      <c r="AD48" s="13">
        <f>+AC48*B48</f>
        <v>2403411.3015451529</v>
      </c>
      <c r="AE48" s="13">
        <f t="shared" si="1"/>
        <v>4806822.6030903058</v>
      </c>
      <c r="AF48" s="13">
        <f>+AE48*B48</f>
        <v>4806822.6030903058</v>
      </c>
      <c r="AG48" s="56">
        <v>2403407</v>
      </c>
      <c r="AH48" s="7">
        <f t="shared" si="2"/>
        <v>-2114998.16</v>
      </c>
      <c r="AI48" s="18">
        <f t="shared" si="3"/>
        <v>28840884</v>
      </c>
      <c r="AJ48" s="22" t="s">
        <v>19</v>
      </c>
      <c r="AK48" s="22" t="s">
        <v>273</v>
      </c>
      <c r="AL48" s="22" t="s">
        <v>288</v>
      </c>
      <c r="AM48" s="22" t="s">
        <v>289</v>
      </c>
      <c r="AN48" s="22" t="s">
        <v>290</v>
      </c>
      <c r="AO48" s="22" t="s">
        <v>291</v>
      </c>
      <c r="AP48" s="22" t="s">
        <v>292</v>
      </c>
      <c r="AQ48" s="22" t="s">
        <v>293</v>
      </c>
      <c r="AR48" s="44" t="s">
        <v>294</v>
      </c>
    </row>
    <row r="49" spans="1:44" ht="15.75" customHeight="1" x14ac:dyDescent="0.2">
      <c r="A49" s="29">
        <f t="shared" si="4"/>
        <v>47</v>
      </c>
      <c r="B49" s="30">
        <v>1</v>
      </c>
      <c r="C49" s="10">
        <v>360</v>
      </c>
      <c r="D49" s="16">
        <f t="shared" si="62"/>
        <v>1965806.8340599998</v>
      </c>
      <c r="E49" s="11">
        <v>0</v>
      </c>
      <c r="F49" s="11">
        <v>0</v>
      </c>
      <c r="G49" s="11">
        <f t="shared" si="6"/>
        <v>1965806.8340599998</v>
      </c>
      <c r="H49" s="11">
        <v>0</v>
      </c>
      <c r="I49" s="11">
        <v>0</v>
      </c>
      <c r="J49" s="11">
        <f t="shared" si="7"/>
        <v>982903.4170299999</v>
      </c>
      <c r="K49" s="11">
        <f t="shared" si="8"/>
        <v>81908.618085833325</v>
      </c>
      <c r="L49" s="11">
        <f t="shared" si="9"/>
        <v>1501657.9982402776</v>
      </c>
      <c r="M49" s="11">
        <f t="shared" si="10"/>
        <v>1023857.7260729166</v>
      </c>
      <c r="N49" s="11">
        <f t="shared" si="11"/>
        <v>85321.477172743049</v>
      </c>
      <c r="O49" s="11">
        <f t="shared" si="12"/>
        <v>2133036.9293185761</v>
      </c>
      <c r="P49" s="11">
        <f t="shared" si="13"/>
        <v>177753.07744321469</v>
      </c>
      <c r="Q49" s="11">
        <f t="shared" si="14"/>
        <v>2310790.0067617907</v>
      </c>
      <c r="R49" s="11">
        <f t="shared" si="15"/>
        <v>277294.8008114149</v>
      </c>
      <c r="S49" s="11">
        <f t="shared" si="16"/>
        <v>131053.78893733332</v>
      </c>
      <c r="T49" s="11">
        <f t="shared" si="17"/>
        <v>8360594.667172309</v>
      </c>
      <c r="U49" s="11"/>
      <c r="V49" s="11">
        <f t="shared" si="18"/>
        <v>2830761.8410463994</v>
      </c>
      <c r="W49" s="11">
        <f t="shared" si="19"/>
        <v>246276.28017103675</v>
      </c>
      <c r="X49" s="11">
        <f t="shared" si="20"/>
        <v>1023857.7260729165</v>
      </c>
      <c r="Y49" s="11">
        <v>0</v>
      </c>
      <c r="Z49" s="11">
        <v>0</v>
      </c>
      <c r="AA49" s="12">
        <f t="shared" si="21"/>
        <v>36051172.523182653</v>
      </c>
      <c r="AB49" s="13">
        <f t="shared" si="22"/>
        <v>2537384.8898043358</v>
      </c>
      <c r="AC49" s="13">
        <f t="shared" si="0"/>
        <v>3004264.3769318876</v>
      </c>
      <c r="AD49" s="13">
        <f>+AC49*B49</f>
        <v>3004264.3769318876</v>
      </c>
      <c r="AE49" s="13">
        <f t="shared" si="1"/>
        <v>6008528.7538637752</v>
      </c>
      <c r="AF49" s="13">
        <f>+AE49*B49</f>
        <v>6008528.7538637752</v>
      </c>
      <c r="AG49" s="56">
        <v>3004259</v>
      </c>
      <c r="AH49" s="7">
        <f t="shared" si="2"/>
        <v>-2643747.92</v>
      </c>
      <c r="AI49" s="18">
        <f t="shared" si="3"/>
        <v>36051108</v>
      </c>
      <c r="AJ49" s="22" t="s">
        <v>19</v>
      </c>
      <c r="AK49" s="22" t="s">
        <v>273</v>
      </c>
      <c r="AL49" s="22" t="s">
        <v>295</v>
      </c>
      <c r="AM49" s="22" t="s">
        <v>296</v>
      </c>
      <c r="AN49" s="22" t="s">
        <v>297</v>
      </c>
      <c r="AO49" s="22" t="s">
        <v>298</v>
      </c>
      <c r="AP49" s="22" t="s">
        <v>299</v>
      </c>
      <c r="AQ49" s="22" t="s">
        <v>300</v>
      </c>
      <c r="AR49" s="44" t="s">
        <v>301</v>
      </c>
    </row>
    <row r="50" spans="1:44" ht="15.75" customHeight="1" x14ac:dyDescent="0.2">
      <c r="A50" s="29">
        <f t="shared" si="4"/>
        <v>48</v>
      </c>
      <c r="B50" s="30">
        <v>1</v>
      </c>
      <c r="C50" s="10">
        <v>360</v>
      </c>
      <c r="D50" s="16">
        <f t="shared" si="62"/>
        <v>1121585.2181399998</v>
      </c>
      <c r="E50" s="11">
        <v>0</v>
      </c>
      <c r="F50" s="11">
        <v>0</v>
      </c>
      <c r="G50" s="11">
        <f t="shared" si="6"/>
        <v>1121585.2181399998</v>
      </c>
      <c r="H50" s="11">
        <v>0</v>
      </c>
      <c r="I50" s="11">
        <v>0</v>
      </c>
      <c r="J50" s="11">
        <f t="shared" si="7"/>
        <v>560792.60906999989</v>
      </c>
      <c r="K50" s="11">
        <f t="shared" si="8"/>
        <v>46732.717422499991</v>
      </c>
      <c r="L50" s="11">
        <f t="shared" si="9"/>
        <v>856766.48607916653</v>
      </c>
      <c r="M50" s="11">
        <f t="shared" si="10"/>
        <v>584158.9677812499</v>
      </c>
      <c r="N50" s="11">
        <f t="shared" si="11"/>
        <v>48679.913981770827</v>
      </c>
      <c r="O50" s="11">
        <f t="shared" si="12"/>
        <v>1216997.8495442707</v>
      </c>
      <c r="P50" s="11">
        <f t="shared" si="13"/>
        <v>101416.48746202256</v>
      </c>
      <c r="Q50" s="11">
        <f t="shared" si="14"/>
        <v>1318414.3370062932</v>
      </c>
      <c r="R50" s="11">
        <f t="shared" si="15"/>
        <v>158209.72044075519</v>
      </c>
      <c r="S50" s="11">
        <f t="shared" si="16"/>
        <v>74772.347875999985</v>
      </c>
      <c r="T50" s="11">
        <f t="shared" si="17"/>
        <v>4770112.3177977353</v>
      </c>
      <c r="U50" s="11"/>
      <c r="V50" s="11">
        <f t="shared" si="18"/>
        <v>1615082.7141215997</v>
      </c>
      <c r="W50" s="11">
        <f t="shared" si="19"/>
        <v>140512.19612857921</v>
      </c>
      <c r="X50" s="11">
        <f t="shared" si="20"/>
        <v>584158.9677812499</v>
      </c>
      <c r="Y50" s="11">
        <v>0</v>
      </c>
      <c r="Z50" s="11">
        <v>0</v>
      </c>
      <c r="AA50" s="12">
        <f t="shared" si="21"/>
        <v>20568888.813509163</v>
      </c>
      <c r="AB50" s="13">
        <f t="shared" si="22"/>
        <v>1447697.3707832138</v>
      </c>
      <c r="AC50" s="13">
        <f t="shared" si="0"/>
        <v>1714074.0677924303</v>
      </c>
      <c r="AD50" s="13">
        <f>+AC50*B50</f>
        <v>1714074.0677924303</v>
      </c>
      <c r="AE50" s="13">
        <f t="shared" si="1"/>
        <v>3428148.1355848606</v>
      </c>
      <c r="AF50" s="13">
        <f>+AE50*B50</f>
        <v>3428148.1355848606</v>
      </c>
      <c r="AG50" s="56">
        <v>1714071</v>
      </c>
      <c r="AH50" s="7">
        <f t="shared" si="2"/>
        <v>-1508382.48</v>
      </c>
      <c r="AI50" s="18">
        <f t="shared" si="3"/>
        <v>20568852</v>
      </c>
      <c r="AJ50" s="22" t="s">
        <v>19</v>
      </c>
      <c r="AK50" s="22" t="s">
        <v>273</v>
      </c>
      <c r="AL50" s="22" t="s">
        <v>302</v>
      </c>
      <c r="AM50" s="22" t="s">
        <v>303</v>
      </c>
      <c r="AN50" s="22" t="s">
        <v>304</v>
      </c>
      <c r="AO50" s="22" t="s">
        <v>305</v>
      </c>
      <c r="AP50" s="22" t="s">
        <v>306</v>
      </c>
      <c r="AQ50" s="22" t="s">
        <v>306</v>
      </c>
      <c r="AR50" s="44" t="s">
        <v>307</v>
      </c>
    </row>
    <row r="51" spans="1:44" ht="15.75" customHeight="1" x14ac:dyDescent="0.2">
      <c r="A51" s="29">
        <f t="shared" si="4"/>
        <v>49</v>
      </c>
      <c r="B51" s="30">
        <v>1</v>
      </c>
      <c r="C51" s="10">
        <v>360</v>
      </c>
      <c r="D51" s="16">
        <f t="shared" si="62"/>
        <v>1965806.8340599998</v>
      </c>
      <c r="E51" s="11">
        <v>0</v>
      </c>
      <c r="F51" s="11">
        <v>0</v>
      </c>
      <c r="G51" s="11">
        <f t="shared" si="6"/>
        <v>1965806.8340599998</v>
      </c>
      <c r="H51" s="11">
        <v>0</v>
      </c>
      <c r="I51" s="11">
        <v>0</v>
      </c>
      <c r="J51" s="11">
        <f t="shared" si="7"/>
        <v>982903.4170299999</v>
      </c>
      <c r="K51" s="11">
        <f t="shared" si="8"/>
        <v>81908.618085833325</v>
      </c>
      <c r="L51" s="11">
        <f t="shared" si="9"/>
        <v>1501657.9982402776</v>
      </c>
      <c r="M51" s="11">
        <f t="shared" si="10"/>
        <v>1023857.7260729166</v>
      </c>
      <c r="N51" s="11">
        <f t="shared" si="11"/>
        <v>85321.477172743049</v>
      </c>
      <c r="O51" s="11">
        <f t="shared" si="12"/>
        <v>2133036.9293185761</v>
      </c>
      <c r="P51" s="11">
        <f t="shared" si="13"/>
        <v>177753.07744321469</v>
      </c>
      <c r="Q51" s="11">
        <f t="shared" si="14"/>
        <v>2310790.0067617907</v>
      </c>
      <c r="R51" s="11">
        <f t="shared" si="15"/>
        <v>277294.8008114149</v>
      </c>
      <c r="S51" s="11">
        <f t="shared" si="16"/>
        <v>131053.78893733332</v>
      </c>
      <c r="T51" s="11">
        <f t="shared" si="17"/>
        <v>8360594.667172309</v>
      </c>
      <c r="U51" s="11"/>
      <c r="V51" s="11">
        <f t="shared" si="18"/>
        <v>2830761.8410463994</v>
      </c>
      <c r="W51" s="11">
        <f t="shared" si="19"/>
        <v>246276.28017103675</v>
      </c>
      <c r="X51" s="11">
        <f t="shared" si="20"/>
        <v>1023857.7260729165</v>
      </c>
      <c r="Y51" s="11">
        <v>0</v>
      </c>
      <c r="Z51" s="11">
        <v>0</v>
      </c>
      <c r="AA51" s="12">
        <f t="shared" si="21"/>
        <v>36051172.523182653</v>
      </c>
      <c r="AB51" s="13">
        <f t="shared" si="22"/>
        <v>2537384.8898043358</v>
      </c>
      <c r="AC51" s="13">
        <f t="shared" si="0"/>
        <v>3004264.3769318876</v>
      </c>
      <c r="AD51" s="13">
        <f>+AC51*B51</f>
        <v>3004264.3769318876</v>
      </c>
      <c r="AE51" s="13">
        <f t="shared" si="1"/>
        <v>6008528.7538637752</v>
      </c>
      <c r="AF51" s="13">
        <f>+AE51*B51</f>
        <v>6008528.7538637752</v>
      </c>
      <c r="AG51" s="56">
        <v>3004259</v>
      </c>
      <c r="AH51" s="7">
        <f t="shared" si="2"/>
        <v>-2643747.92</v>
      </c>
      <c r="AI51" s="18">
        <f t="shared" si="3"/>
        <v>36051108</v>
      </c>
      <c r="AJ51" s="22" t="s">
        <v>19</v>
      </c>
      <c r="AK51" s="22" t="s">
        <v>273</v>
      </c>
      <c r="AL51" s="22" t="s">
        <v>308</v>
      </c>
      <c r="AM51" s="22" t="s">
        <v>309</v>
      </c>
      <c r="AN51" s="22" t="s">
        <v>310</v>
      </c>
      <c r="AO51" s="22" t="s">
        <v>311</v>
      </c>
      <c r="AP51" s="22" t="s">
        <v>312</v>
      </c>
      <c r="AQ51" s="22" t="s">
        <v>313</v>
      </c>
      <c r="AR51" s="44" t="s">
        <v>314</v>
      </c>
    </row>
    <row r="52" spans="1:44" ht="15.75" customHeight="1" x14ac:dyDescent="0.2">
      <c r="A52" s="29">
        <f t="shared" si="4"/>
        <v>50</v>
      </c>
      <c r="B52" s="30">
        <v>2</v>
      </c>
      <c r="C52" s="10">
        <v>360</v>
      </c>
      <c r="D52" s="16">
        <f t="shared" si="62"/>
        <v>1729910.0663199998</v>
      </c>
      <c r="E52" s="11">
        <v>0</v>
      </c>
      <c r="F52" s="11">
        <v>0</v>
      </c>
      <c r="G52" s="11">
        <f t="shared" si="6"/>
        <v>1729910.0663199998</v>
      </c>
      <c r="H52" s="11">
        <v>0</v>
      </c>
      <c r="I52" s="11">
        <v>0</v>
      </c>
      <c r="J52" s="11">
        <f t="shared" si="7"/>
        <v>864955.03315999999</v>
      </c>
      <c r="K52" s="11">
        <f t="shared" si="8"/>
        <v>72079.586096666666</v>
      </c>
      <c r="L52" s="11">
        <f t="shared" si="9"/>
        <v>1321459.0784388888</v>
      </c>
      <c r="M52" s="11">
        <f t="shared" si="10"/>
        <v>900994.82620833325</v>
      </c>
      <c r="N52" s="11">
        <f t="shared" si="11"/>
        <v>75082.902184027771</v>
      </c>
      <c r="O52" s="11">
        <f t="shared" si="12"/>
        <v>1877072.5546006942</v>
      </c>
      <c r="P52" s="11">
        <f t="shared" si="13"/>
        <v>156422.71288339118</v>
      </c>
      <c r="Q52" s="11">
        <f t="shared" si="14"/>
        <v>2033495.2674840856</v>
      </c>
      <c r="R52" s="11">
        <f t="shared" si="15"/>
        <v>244019.43209809027</v>
      </c>
      <c r="S52" s="11">
        <f t="shared" si="16"/>
        <v>115327.33775466665</v>
      </c>
      <c r="T52" s="11">
        <f t="shared" si="17"/>
        <v>7357323.5297447592</v>
      </c>
      <c r="U52" s="11"/>
      <c r="V52" s="11">
        <f t="shared" si="18"/>
        <v>2491070.4955007993</v>
      </c>
      <c r="W52" s="11">
        <f t="shared" si="19"/>
        <v>216723.13310856957</v>
      </c>
      <c r="X52" s="11">
        <f t="shared" si="20"/>
        <v>900994.82620833325</v>
      </c>
      <c r="Y52" s="11">
        <v>0</v>
      </c>
      <c r="Z52" s="11">
        <v>0</v>
      </c>
      <c r="AA52" s="12">
        <f t="shared" si="21"/>
        <v>31725032.780402459</v>
      </c>
      <c r="AB52" s="13">
        <f t="shared" si="22"/>
        <v>2232898.7705954886</v>
      </c>
      <c r="AC52" s="13">
        <f t="shared" si="0"/>
        <v>2643752.7317002048</v>
      </c>
      <c r="AD52" s="13">
        <f>+AC52*B52</f>
        <v>5287505.4634004096</v>
      </c>
      <c r="AE52" s="13">
        <f t="shared" si="1"/>
        <v>5287505.4634004096</v>
      </c>
      <c r="AF52" s="13">
        <f>+AE52*B52</f>
        <v>10575010.926800819</v>
      </c>
      <c r="AG52" s="56">
        <v>2643748</v>
      </c>
      <c r="AH52" s="7">
        <f t="shared" si="2"/>
        <v>-2326498.2400000002</v>
      </c>
      <c r="AI52" s="18">
        <f t="shared" si="3"/>
        <v>31724976</v>
      </c>
      <c r="AJ52" s="22" t="s">
        <v>19</v>
      </c>
      <c r="AK52" s="22" t="s">
        <v>273</v>
      </c>
      <c r="AL52" s="22" t="s">
        <v>315</v>
      </c>
      <c r="AM52" s="22" t="s">
        <v>316</v>
      </c>
      <c r="AN52" s="22" t="s">
        <v>317</v>
      </c>
      <c r="AO52" s="22" t="s">
        <v>318</v>
      </c>
      <c r="AP52" s="22" t="s">
        <v>16</v>
      </c>
      <c r="AQ52" s="22" t="s">
        <v>319</v>
      </c>
      <c r="AR52" s="44" t="s">
        <v>320</v>
      </c>
    </row>
    <row r="53" spans="1:44" ht="15.75" customHeight="1" x14ac:dyDescent="0.2">
      <c r="A53" s="29">
        <f t="shared" si="4"/>
        <v>51</v>
      </c>
      <c r="B53" s="30">
        <v>2</v>
      </c>
      <c r="C53" s="10">
        <v>360</v>
      </c>
      <c r="D53" s="16">
        <f t="shared" si="62"/>
        <v>1415380.6064399998</v>
      </c>
      <c r="E53" s="11">
        <v>0</v>
      </c>
      <c r="F53" s="11">
        <v>0</v>
      </c>
      <c r="G53" s="11">
        <f t="shared" si="6"/>
        <v>1415380.6064399998</v>
      </c>
      <c r="H53" s="11">
        <v>0</v>
      </c>
      <c r="I53" s="11">
        <v>0</v>
      </c>
      <c r="J53" s="11">
        <f t="shared" si="7"/>
        <v>707690.30321999989</v>
      </c>
      <c r="K53" s="11">
        <f t="shared" si="8"/>
        <v>58974.191934999988</v>
      </c>
      <c r="L53" s="11">
        <f t="shared" si="9"/>
        <v>1081193.5188083332</v>
      </c>
      <c r="M53" s="11">
        <f t="shared" si="10"/>
        <v>737177.39918749989</v>
      </c>
      <c r="N53" s="11">
        <f t="shared" si="11"/>
        <v>61431.44993229166</v>
      </c>
      <c r="O53" s="11">
        <f t="shared" si="12"/>
        <v>1535786.2483072914</v>
      </c>
      <c r="P53" s="11">
        <f t="shared" si="13"/>
        <v>127982.18735894095</v>
      </c>
      <c r="Q53" s="11">
        <f t="shared" si="14"/>
        <v>1663768.4356662324</v>
      </c>
      <c r="R53" s="11">
        <f t="shared" si="15"/>
        <v>199652.21227994788</v>
      </c>
      <c r="S53" s="11">
        <f t="shared" si="16"/>
        <v>94358.707095999984</v>
      </c>
      <c r="T53" s="11">
        <f t="shared" si="17"/>
        <v>6019626.8245653044</v>
      </c>
      <c r="U53" s="11"/>
      <c r="V53" s="11">
        <f t="shared" si="18"/>
        <v>2038148.0732735994</v>
      </c>
      <c r="W53" s="11">
        <f t="shared" si="19"/>
        <v>177318.88237480316</v>
      </c>
      <c r="X53" s="11">
        <f t="shared" si="20"/>
        <v>737177.39918749989</v>
      </c>
      <c r="Y53" s="11">
        <v>0</v>
      </c>
      <c r="Z53" s="11">
        <v>0</v>
      </c>
      <c r="AA53" s="12">
        <f t="shared" si="21"/>
        <v>25956838.456681207</v>
      </c>
      <c r="AB53" s="13">
        <f t="shared" si="22"/>
        <v>1826916.7152530805</v>
      </c>
      <c r="AC53" s="13">
        <f t="shared" si="0"/>
        <v>2163069.8713901006</v>
      </c>
      <c r="AD53" s="13">
        <f>+AC53*B53</f>
        <v>4326139.7427802011</v>
      </c>
      <c r="AE53" s="13">
        <f t="shared" si="1"/>
        <v>4326139.7427802011</v>
      </c>
      <c r="AF53" s="13">
        <f>+AE53*B53</f>
        <v>8652279.4855604023</v>
      </c>
      <c r="AG53" s="56">
        <v>2163066</v>
      </c>
      <c r="AH53" s="7">
        <f t="shared" si="2"/>
        <v>-1903498.08</v>
      </c>
      <c r="AI53" s="18">
        <f t="shared" si="3"/>
        <v>25956792</v>
      </c>
      <c r="AJ53" s="22" t="s">
        <v>19</v>
      </c>
      <c r="AK53" s="22" t="s">
        <v>273</v>
      </c>
      <c r="AL53" s="22" t="s">
        <v>321</v>
      </c>
      <c r="AM53" s="22" t="s">
        <v>322</v>
      </c>
      <c r="AN53" s="22" t="s">
        <v>323</v>
      </c>
      <c r="AO53" s="22" t="s">
        <v>318</v>
      </c>
      <c r="AP53" s="22" t="s">
        <v>324</v>
      </c>
      <c r="AQ53" s="22" t="s">
        <v>325</v>
      </c>
      <c r="AR53" s="44" t="s">
        <v>326</v>
      </c>
    </row>
    <row r="54" spans="1:44" ht="15.75" customHeight="1" x14ac:dyDescent="0.2">
      <c r="A54" s="29">
        <f t="shared" si="4"/>
        <v>52</v>
      </c>
      <c r="B54" s="30">
        <v>1</v>
      </c>
      <c r="C54" s="10">
        <v>360</v>
      </c>
      <c r="D54" s="16">
        <f t="shared" si="62"/>
        <v>2358895.6999999997</v>
      </c>
      <c r="E54" s="11">
        <v>0</v>
      </c>
      <c r="F54" s="11">
        <v>0</v>
      </c>
      <c r="G54" s="11">
        <f t="shared" si="6"/>
        <v>2358895.6999999997</v>
      </c>
      <c r="H54" s="11">
        <v>0</v>
      </c>
      <c r="I54" s="11">
        <v>0</v>
      </c>
      <c r="J54" s="11">
        <f t="shared" si="7"/>
        <v>1179447.8499999999</v>
      </c>
      <c r="K54" s="11">
        <f t="shared" si="8"/>
        <v>98287.320833333317</v>
      </c>
      <c r="L54" s="11">
        <f t="shared" si="9"/>
        <v>1801934.2152777775</v>
      </c>
      <c r="M54" s="11">
        <f t="shared" si="10"/>
        <v>1228591.5104166665</v>
      </c>
      <c r="N54" s="11">
        <f t="shared" si="11"/>
        <v>102382.62586805555</v>
      </c>
      <c r="O54" s="11">
        <f t="shared" si="12"/>
        <v>2559565.6467013885</v>
      </c>
      <c r="P54" s="11">
        <f t="shared" si="13"/>
        <v>213297.1372251157</v>
      </c>
      <c r="Q54" s="11">
        <f t="shared" si="14"/>
        <v>2772862.7839265042</v>
      </c>
      <c r="R54" s="11">
        <f t="shared" si="15"/>
        <v>332743.5340711805</v>
      </c>
      <c r="S54" s="11">
        <f t="shared" si="16"/>
        <v>157259.71333333332</v>
      </c>
      <c r="T54" s="11">
        <f t="shared" si="17"/>
        <v>10032405.253726851</v>
      </c>
      <c r="U54" s="11"/>
      <c r="V54" s="11">
        <f t="shared" si="18"/>
        <v>3396809.8079999997</v>
      </c>
      <c r="W54" s="11">
        <f t="shared" si="19"/>
        <v>295522.45329599996</v>
      </c>
      <c r="X54" s="11">
        <f t="shared" si="20"/>
        <v>1228591.5104166665</v>
      </c>
      <c r="Y54" s="11">
        <v>0</v>
      </c>
      <c r="Z54" s="11">
        <v>0</v>
      </c>
      <c r="AA54" s="12">
        <f t="shared" si="21"/>
        <v>43260077.425439507</v>
      </c>
      <c r="AB54" s="13">
        <f t="shared" si="22"/>
        <v>3044768.2865374223</v>
      </c>
      <c r="AC54" s="13">
        <f t="shared" si="0"/>
        <v>3605006.4521199591</v>
      </c>
      <c r="AD54" s="13">
        <f>+AC54*B54</f>
        <v>3605006.4521199591</v>
      </c>
      <c r="AE54" s="13">
        <f t="shared" si="1"/>
        <v>7210012.9042399181</v>
      </c>
      <c r="AF54" s="13">
        <f>+AE54*B54</f>
        <v>7210012.9042399181</v>
      </c>
      <c r="AG54" s="56">
        <v>3605000</v>
      </c>
      <c r="AH54" s="7">
        <f t="shared" si="2"/>
        <v>-3172400</v>
      </c>
      <c r="AI54" s="18">
        <f t="shared" si="3"/>
        <v>43260000</v>
      </c>
      <c r="AJ54" s="22" t="s">
        <v>19</v>
      </c>
      <c r="AK54" s="22" t="s">
        <v>273</v>
      </c>
      <c r="AL54" s="22" t="s">
        <v>327</v>
      </c>
      <c r="AM54" s="22" t="s">
        <v>328</v>
      </c>
      <c r="AN54" s="22" t="s">
        <v>329</v>
      </c>
      <c r="AO54" s="22" t="s">
        <v>330</v>
      </c>
      <c r="AP54" s="22" t="s">
        <v>331</v>
      </c>
      <c r="AQ54" s="22" t="s">
        <v>332</v>
      </c>
      <c r="AR54" s="44" t="s">
        <v>333</v>
      </c>
    </row>
    <row r="55" spans="1:44" ht="15.75" customHeight="1" x14ac:dyDescent="0.2">
      <c r="A55" s="29">
        <f t="shared" si="4"/>
        <v>53</v>
      </c>
      <c r="B55" s="30">
        <v>1</v>
      </c>
      <c r="C55" s="10">
        <v>360</v>
      </c>
      <c r="D55" s="16">
        <f t="shared" si="62"/>
        <v>1668830.6990199997</v>
      </c>
      <c r="E55" s="11">
        <v>0</v>
      </c>
      <c r="F55" s="11">
        <v>0</v>
      </c>
      <c r="G55" s="11">
        <f t="shared" si="6"/>
        <v>1668830.6990199997</v>
      </c>
      <c r="H55" s="11">
        <v>0</v>
      </c>
      <c r="I55" s="11">
        <v>0</v>
      </c>
      <c r="J55" s="11">
        <f t="shared" si="7"/>
        <v>834415.34950999997</v>
      </c>
      <c r="K55" s="11">
        <f t="shared" si="8"/>
        <v>69534.612459166659</v>
      </c>
      <c r="L55" s="11">
        <f t="shared" si="9"/>
        <v>1274801.2284180555</v>
      </c>
      <c r="M55" s="11">
        <f t="shared" si="10"/>
        <v>869182.65573958319</v>
      </c>
      <c r="N55" s="11">
        <f t="shared" si="11"/>
        <v>72431.887978298604</v>
      </c>
      <c r="O55" s="11">
        <f t="shared" si="12"/>
        <v>1810797.199457465</v>
      </c>
      <c r="P55" s="11">
        <f t="shared" si="13"/>
        <v>150899.7666214554</v>
      </c>
      <c r="Q55" s="11">
        <f t="shared" si="14"/>
        <v>1961696.9660789203</v>
      </c>
      <c r="R55" s="11">
        <f t="shared" si="15"/>
        <v>235403.63592947042</v>
      </c>
      <c r="S55" s="11">
        <f t="shared" si="16"/>
        <v>111255.37993466665</v>
      </c>
      <c r="T55" s="11">
        <f t="shared" si="17"/>
        <v>7097552.4150681607</v>
      </c>
      <c r="U55" s="11"/>
      <c r="V55" s="11">
        <f t="shared" si="18"/>
        <v>2403116.2065887991</v>
      </c>
      <c r="W55" s="11">
        <f t="shared" si="19"/>
        <v>209071.10997322557</v>
      </c>
      <c r="X55" s="11">
        <f t="shared" si="20"/>
        <v>869182.65573958331</v>
      </c>
      <c r="Y55" s="11">
        <v>0</v>
      </c>
      <c r="Z55" s="11">
        <v>0</v>
      </c>
      <c r="AA55" s="12">
        <f t="shared" si="21"/>
        <v>30604890.775609765</v>
      </c>
      <c r="AB55" s="13">
        <f t="shared" si="22"/>
        <v>2154059.964574175</v>
      </c>
      <c r="AC55" s="13">
        <f t="shared" si="0"/>
        <v>2550407.5646341471</v>
      </c>
      <c r="AD55" s="13">
        <f>+AC55*B55</f>
        <v>2550407.5646341471</v>
      </c>
      <c r="AE55" s="13">
        <f t="shared" si="1"/>
        <v>5100815.1292682942</v>
      </c>
      <c r="AF55" s="13">
        <f>+AE55*B55</f>
        <v>5100815.1292682942</v>
      </c>
      <c r="AG55" s="56">
        <v>2550403</v>
      </c>
      <c r="AH55" s="7">
        <f t="shared" si="2"/>
        <v>-2244354.64</v>
      </c>
      <c r="AI55" s="18">
        <f t="shared" si="3"/>
        <v>30604836</v>
      </c>
      <c r="AJ55" s="22" t="s">
        <v>19</v>
      </c>
      <c r="AK55" s="22" t="s">
        <v>273</v>
      </c>
      <c r="AL55" s="22" t="s">
        <v>334</v>
      </c>
      <c r="AM55" s="22" t="s">
        <v>335</v>
      </c>
      <c r="AN55" s="22" t="s">
        <v>336</v>
      </c>
      <c r="AO55" s="22" t="s">
        <v>337</v>
      </c>
      <c r="AP55" s="22" t="s">
        <v>338</v>
      </c>
      <c r="AQ55" s="22" t="s">
        <v>339</v>
      </c>
      <c r="AR55" s="44" t="s">
        <v>340</v>
      </c>
    </row>
    <row r="56" spans="1:44" ht="15.75" customHeight="1" x14ac:dyDescent="0.2">
      <c r="A56" s="29">
        <f t="shared" si="4"/>
        <v>54</v>
      </c>
      <c r="B56" s="30">
        <v>1</v>
      </c>
      <c r="C56" s="10">
        <v>360</v>
      </c>
      <c r="D56" s="16">
        <f t="shared" si="62"/>
        <v>2306929.9802199998</v>
      </c>
      <c r="E56" s="11">
        <v>0</v>
      </c>
      <c r="F56" s="11">
        <v>0</v>
      </c>
      <c r="G56" s="11">
        <f t="shared" si="6"/>
        <v>2306929.9802199998</v>
      </c>
      <c r="H56" s="11">
        <v>0</v>
      </c>
      <c r="I56" s="11">
        <v>0</v>
      </c>
      <c r="J56" s="11">
        <f t="shared" si="7"/>
        <v>1153464.9901099999</v>
      </c>
      <c r="K56" s="11">
        <f t="shared" si="8"/>
        <v>96122.082509166663</v>
      </c>
      <c r="L56" s="11">
        <f t="shared" si="9"/>
        <v>1762238.179334722</v>
      </c>
      <c r="M56" s="11">
        <f t="shared" si="10"/>
        <v>1201526.0313645832</v>
      </c>
      <c r="N56" s="11">
        <f t="shared" si="11"/>
        <v>100127.16928038193</v>
      </c>
      <c r="O56" s="11">
        <f t="shared" si="12"/>
        <v>2503179.2320095482</v>
      </c>
      <c r="P56" s="11">
        <f t="shared" si="13"/>
        <v>208598.26933412903</v>
      </c>
      <c r="Q56" s="11">
        <f t="shared" si="14"/>
        <v>2711777.5013436773</v>
      </c>
      <c r="R56" s="11">
        <f t="shared" si="15"/>
        <v>325413.30016124126</v>
      </c>
      <c r="S56" s="11">
        <f t="shared" si="16"/>
        <v>153795.33201466667</v>
      </c>
      <c r="T56" s="11">
        <f t="shared" si="17"/>
        <v>9811394.5663384385</v>
      </c>
      <c r="U56" s="11"/>
      <c r="V56" s="11">
        <f t="shared" si="18"/>
        <v>3321979.1715167998</v>
      </c>
      <c r="W56" s="11">
        <f t="shared" si="19"/>
        <v>289012.18792196159</v>
      </c>
      <c r="X56" s="11">
        <f t="shared" si="20"/>
        <v>1201526.0313645832</v>
      </c>
      <c r="Y56" s="11">
        <v>0</v>
      </c>
      <c r="Z56" s="11">
        <v>0</v>
      </c>
      <c r="AA56" s="12">
        <f t="shared" si="21"/>
        <v>42307071.719781779</v>
      </c>
      <c r="AB56" s="13">
        <f t="shared" si="22"/>
        <v>2977693.0124703101</v>
      </c>
      <c r="AC56" s="13">
        <f t="shared" si="0"/>
        <v>3525589.3099818151</v>
      </c>
      <c r="AD56" s="13">
        <f>+AC56*B56</f>
        <v>3525589.3099818151</v>
      </c>
      <c r="AE56" s="13">
        <f t="shared" si="1"/>
        <v>7051178.6199636301</v>
      </c>
      <c r="AF56" s="13">
        <f>+AE56*B56</f>
        <v>7051178.6199636301</v>
      </c>
      <c r="AG56" s="56">
        <v>3525583</v>
      </c>
      <c r="AH56" s="7">
        <f t="shared" si="2"/>
        <v>-3102513.04</v>
      </c>
      <c r="AI56" s="18">
        <f t="shared" si="3"/>
        <v>42306996</v>
      </c>
      <c r="AJ56" s="22" t="s">
        <v>19</v>
      </c>
      <c r="AK56" s="22" t="s">
        <v>341</v>
      </c>
      <c r="AL56" s="22" t="s">
        <v>342</v>
      </c>
      <c r="AM56" s="22" t="s">
        <v>343</v>
      </c>
      <c r="AN56" s="22" t="s">
        <v>344</v>
      </c>
      <c r="AO56" s="22" t="s">
        <v>345</v>
      </c>
      <c r="AP56" s="22" t="s">
        <v>346</v>
      </c>
      <c r="AQ56" s="22" t="s">
        <v>347</v>
      </c>
      <c r="AR56" s="44" t="s">
        <v>348</v>
      </c>
    </row>
    <row r="57" spans="1:44" ht="15.75" customHeight="1" x14ac:dyDescent="0.2">
      <c r="A57" s="29">
        <f t="shared" si="4"/>
        <v>55</v>
      </c>
      <c r="B57" s="30">
        <v>1</v>
      </c>
      <c r="C57" s="10">
        <v>360</v>
      </c>
      <c r="D57" s="16">
        <f t="shared" si="62"/>
        <v>2503245.7213599999</v>
      </c>
      <c r="E57" s="11">
        <v>0</v>
      </c>
      <c r="F57" s="11">
        <v>0</v>
      </c>
      <c r="G57" s="11">
        <f t="shared" si="6"/>
        <v>2503245.7213599999</v>
      </c>
      <c r="H57" s="11">
        <v>0</v>
      </c>
      <c r="I57" s="11">
        <v>0</v>
      </c>
      <c r="J57" s="11">
        <f t="shared" si="7"/>
        <v>1251622.8606799999</v>
      </c>
      <c r="K57" s="11">
        <f t="shared" si="8"/>
        <v>104301.90505666666</v>
      </c>
      <c r="L57" s="11">
        <f t="shared" si="9"/>
        <v>1912201.5927055555</v>
      </c>
      <c r="M57" s="11">
        <f t="shared" si="10"/>
        <v>1303773.8132083332</v>
      </c>
      <c r="N57" s="11">
        <f t="shared" si="11"/>
        <v>108647.81776736111</v>
      </c>
      <c r="O57" s="11">
        <f t="shared" si="12"/>
        <v>2716195.4441840276</v>
      </c>
      <c r="P57" s="11">
        <f t="shared" si="13"/>
        <v>226349.62034866898</v>
      </c>
      <c r="Q57" s="11">
        <f t="shared" si="14"/>
        <v>2942545.0645326967</v>
      </c>
      <c r="R57" s="11">
        <f t="shared" si="15"/>
        <v>353105.4077439236</v>
      </c>
      <c r="S57" s="11">
        <f t="shared" si="16"/>
        <v>166883.04809066665</v>
      </c>
      <c r="T57" s="11">
        <f t="shared" si="17"/>
        <v>10646327.231145203</v>
      </c>
      <c r="U57" s="11"/>
      <c r="V57" s="11">
        <f t="shared" si="18"/>
        <v>3604673.8387583997</v>
      </c>
      <c r="W57" s="11">
        <f t="shared" si="19"/>
        <v>313606.62397198082</v>
      </c>
      <c r="X57" s="11">
        <f t="shared" si="20"/>
        <v>1303773.8132083332</v>
      </c>
      <c r="Y57" s="11">
        <v>0</v>
      </c>
      <c r="Z57" s="11">
        <v>0</v>
      </c>
      <c r="AA57" s="12">
        <f t="shared" si="21"/>
        <v>45907330.163403921</v>
      </c>
      <c r="AB57" s="13">
        <f t="shared" si="22"/>
        <v>3231089.5245633037</v>
      </c>
      <c r="AC57" s="13">
        <f t="shared" si="0"/>
        <v>3825610.8469503266</v>
      </c>
      <c r="AD57" s="13">
        <f>+AC57*B57</f>
        <v>3825610.8469503266</v>
      </c>
      <c r="AE57" s="13">
        <f t="shared" si="1"/>
        <v>7651221.6939006532</v>
      </c>
      <c r="AF57" s="13">
        <f>+AE57*B57</f>
        <v>7651221.6939006532</v>
      </c>
      <c r="AG57" s="56">
        <v>3825604</v>
      </c>
      <c r="AH57" s="7">
        <f t="shared" si="2"/>
        <v>-3366531.52</v>
      </c>
      <c r="AI57" s="18">
        <f t="shared" si="3"/>
        <v>45907248</v>
      </c>
      <c r="AJ57" s="22" t="s">
        <v>19</v>
      </c>
      <c r="AK57" s="22" t="s">
        <v>341</v>
      </c>
      <c r="AL57" s="22" t="s">
        <v>349</v>
      </c>
      <c r="AM57" s="22" t="s">
        <v>350</v>
      </c>
      <c r="AN57" s="22" t="s">
        <v>351</v>
      </c>
      <c r="AO57" s="22" t="s">
        <v>352</v>
      </c>
      <c r="AP57" s="22" t="s">
        <v>353</v>
      </c>
      <c r="AQ57" s="22" t="s">
        <v>354</v>
      </c>
      <c r="AR57" s="44" t="s">
        <v>80</v>
      </c>
    </row>
    <row r="58" spans="1:44" ht="15.75" customHeight="1" x14ac:dyDescent="0.2">
      <c r="A58" s="29">
        <f t="shared" si="4"/>
        <v>56</v>
      </c>
      <c r="B58" s="30">
        <v>2</v>
      </c>
      <c r="C58" s="10">
        <v>360</v>
      </c>
      <c r="D58" s="16">
        <f t="shared" si="62"/>
        <v>3706836.0999999996</v>
      </c>
      <c r="E58" s="11">
        <v>0</v>
      </c>
      <c r="F58" s="11">
        <v>0</v>
      </c>
      <c r="G58" s="11">
        <f t="shared" si="6"/>
        <v>3706836.0999999996</v>
      </c>
      <c r="H58" s="11">
        <v>0</v>
      </c>
      <c r="I58" s="11">
        <v>0</v>
      </c>
      <c r="J58" s="11">
        <f t="shared" si="7"/>
        <v>1853418.0499999998</v>
      </c>
      <c r="K58" s="11">
        <f t="shared" si="8"/>
        <v>154451.50416666665</v>
      </c>
      <c r="L58" s="11">
        <f t="shared" si="9"/>
        <v>2831610.9097222215</v>
      </c>
      <c r="M58" s="11">
        <f t="shared" si="10"/>
        <v>1930643.802083333</v>
      </c>
      <c r="N58" s="11">
        <f t="shared" si="11"/>
        <v>160886.98350694441</v>
      </c>
      <c r="O58" s="11">
        <f t="shared" si="12"/>
        <v>4022174.5876736101</v>
      </c>
      <c r="P58" s="11">
        <f t="shared" si="13"/>
        <v>335181.21563946753</v>
      </c>
      <c r="Q58" s="11">
        <f t="shared" si="14"/>
        <v>4357355.8033130784</v>
      </c>
      <c r="R58" s="11">
        <f t="shared" si="15"/>
        <v>522882.69639756938</v>
      </c>
      <c r="S58" s="11">
        <f t="shared" si="16"/>
        <v>247122.40666666665</v>
      </c>
      <c r="T58" s="11">
        <f t="shared" si="17"/>
        <v>15765208.255856479</v>
      </c>
      <c r="U58" s="11"/>
      <c r="V58" s="11">
        <f t="shared" si="18"/>
        <v>5337843.9840000002</v>
      </c>
      <c r="W58" s="11">
        <f t="shared" si="19"/>
        <v>464392.42660799995</v>
      </c>
      <c r="X58" s="11">
        <f t="shared" si="20"/>
        <v>1930643.802083333</v>
      </c>
      <c r="Y58" s="11">
        <v>0</v>
      </c>
      <c r="Z58" s="11">
        <v>0</v>
      </c>
      <c r="AA58" s="12">
        <f t="shared" si="21"/>
        <v>67980121.668547794</v>
      </c>
      <c r="AB58" s="13">
        <f t="shared" si="22"/>
        <v>4784635.878844521</v>
      </c>
      <c r="AC58" s="13">
        <f t="shared" si="0"/>
        <v>5665010.1390456492</v>
      </c>
      <c r="AD58" s="13">
        <f>+AC58*B58</f>
        <v>11330020.278091298</v>
      </c>
      <c r="AE58" s="13">
        <f t="shared" si="1"/>
        <v>11330020.278091298</v>
      </c>
      <c r="AF58" s="13">
        <f>+AE58*B58</f>
        <v>22660040.556182597</v>
      </c>
      <c r="AG58" s="56">
        <v>5665000</v>
      </c>
      <c r="AH58" s="7">
        <f t="shared" si="2"/>
        <v>-4985200</v>
      </c>
      <c r="AI58" s="18">
        <f t="shared" si="3"/>
        <v>67980000</v>
      </c>
      <c r="AJ58" s="22" t="s">
        <v>19</v>
      </c>
      <c r="AK58" s="22" t="s">
        <v>341</v>
      </c>
      <c r="AL58" s="22" t="s">
        <v>355</v>
      </c>
      <c r="AM58" s="22" t="s">
        <v>356</v>
      </c>
      <c r="AN58" s="22" t="s">
        <v>357</v>
      </c>
      <c r="AO58" s="22" t="s">
        <v>358</v>
      </c>
      <c r="AP58" s="22" t="s">
        <v>359</v>
      </c>
      <c r="AQ58" s="22" t="s">
        <v>360</v>
      </c>
      <c r="AR58" s="44" t="s">
        <v>361</v>
      </c>
    </row>
    <row r="59" spans="1:44" ht="15.75" customHeight="1" x14ac:dyDescent="0.2">
      <c r="A59" s="29">
        <f t="shared" si="4"/>
        <v>57</v>
      </c>
      <c r="B59" s="30">
        <v>1</v>
      </c>
      <c r="C59" s="10">
        <v>360</v>
      </c>
      <c r="D59" s="16">
        <f t="shared" si="62"/>
        <v>2617359.9999999995</v>
      </c>
      <c r="E59" s="11">
        <v>0</v>
      </c>
      <c r="F59" s="11">
        <v>0</v>
      </c>
      <c r="G59" s="11">
        <f t="shared" ref="G59:G74" si="63">+D59+E59+F59</f>
        <v>2617359.9999999995</v>
      </c>
      <c r="H59" s="11">
        <v>0</v>
      </c>
      <c r="I59" s="11">
        <v>0</v>
      </c>
      <c r="J59" s="11">
        <f t="shared" ref="J59:J74" si="64">(D59+F59+I59)/720*C59</f>
        <v>1308679.9999999998</v>
      </c>
      <c r="K59" s="11">
        <f t="shared" ref="K59:K74" si="65">+J59/12</f>
        <v>109056.66666666664</v>
      </c>
      <c r="L59" s="11">
        <f t="shared" ref="L59:L74" si="66">+(D59+E59+K59+F59+I59)/30*22</f>
        <v>1999372.2222222218</v>
      </c>
      <c r="M59" s="11">
        <f t="shared" ref="M59:M74" si="67">+(D59+E59+F59+I59+K59)/30*15</f>
        <v>1363208.333333333</v>
      </c>
      <c r="N59" s="11">
        <f t="shared" ref="N59:N74" si="68">+M59/12</f>
        <v>113600.69444444442</v>
      </c>
      <c r="O59" s="11">
        <f t="shared" ref="O59:O74" si="69">(D59+E59+F59+I59+K59+N59)/360*C59</f>
        <v>2840017.3611111105</v>
      </c>
      <c r="P59" s="11">
        <f t="shared" ref="P59:P74" si="70">+O59/12</f>
        <v>236668.11342592587</v>
      </c>
      <c r="Q59" s="11">
        <f t="shared" ref="Q59:Q74" si="71">(D59+E59+F59+I59+K59+N59+P59)/360*C59</f>
        <v>3076685.4745370364</v>
      </c>
      <c r="R59" s="11">
        <f t="shared" ref="R59:R74" si="72">Q59/360*C59*0.12</f>
        <v>369202.25694444438</v>
      </c>
      <c r="S59" s="11">
        <f t="shared" ref="S59:S74" si="73">G59/30*2</f>
        <v>174490.66666666663</v>
      </c>
      <c r="T59" s="11">
        <f t="shared" ref="T59:T74" si="74">+M59+O59+Q59+R59+J59+H59+S59+L59</f>
        <v>11131656.314814812</v>
      </c>
      <c r="U59" s="11"/>
      <c r="V59" s="11">
        <f t="shared" ref="V59:V74" si="75">((G59+I59)*12)*12/100</f>
        <v>3768998.399999999</v>
      </c>
      <c r="W59" s="11">
        <f t="shared" ref="W59:W74" si="76">((G59+I59)*12)*1.044/100</f>
        <v>327902.86079999997</v>
      </c>
      <c r="X59" s="11">
        <f t="shared" ref="X59:X74" si="77">(((G59+I59+K59+N59)*4/100)*12)</f>
        <v>1363208.333333333</v>
      </c>
      <c r="Y59" s="11">
        <v>0</v>
      </c>
      <c r="Z59" s="11">
        <v>0</v>
      </c>
      <c r="AA59" s="12">
        <f t="shared" ref="AA59:AA74" si="78">+((G59*12)+T59+U59+V59+W59+X59+Y59+Z59)</f>
        <v>48000085.908948138</v>
      </c>
      <c r="AB59" s="13">
        <f t="shared" ref="AB59:AB74" si="79">+(((D59+E59+F59)*12)+(J59+M59+O59+Q59+R59+S59))/12</f>
        <v>3378383.674382715</v>
      </c>
      <c r="AC59" s="13">
        <f t="shared" ref="AC59:AC74" si="80">+AA59/12</f>
        <v>4000007.1590790115</v>
      </c>
      <c r="AD59" s="13">
        <f>+AC59*B59</f>
        <v>4000007.1590790115</v>
      </c>
      <c r="AE59" s="13">
        <f t="shared" si="1"/>
        <v>8000014.3181580231</v>
      </c>
      <c r="AF59" s="13">
        <f>+AE59*B59</f>
        <v>8000014.3181580231</v>
      </c>
      <c r="AG59" s="56">
        <v>4000000</v>
      </c>
      <c r="AH59" s="7">
        <f t="shared" ref="AH59:AH75" si="81">((+AG59*40%)*30%)-AG59</f>
        <v>-3520000</v>
      </c>
      <c r="AI59" s="18">
        <f t="shared" ref="AI59:AI75" si="82">+AG59*12</f>
        <v>48000000</v>
      </c>
      <c r="AJ59" s="22" t="s">
        <v>19</v>
      </c>
      <c r="AK59" s="22" t="s">
        <v>341</v>
      </c>
      <c r="AL59" s="22" t="s">
        <v>362</v>
      </c>
      <c r="AM59" s="22" t="s">
        <v>363</v>
      </c>
      <c r="AN59" s="22" t="s">
        <v>364</v>
      </c>
      <c r="AO59" s="22" t="s">
        <v>365</v>
      </c>
      <c r="AP59" s="22" t="s">
        <v>366</v>
      </c>
      <c r="AQ59" s="22" t="s">
        <v>367</v>
      </c>
      <c r="AR59" s="44" t="s">
        <v>368</v>
      </c>
    </row>
    <row r="60" spans="1:44" ht="15.75" customHeight="1" x14ac:dyDescent="0.2">
      <c r="A60" s="29">
        <f t="shared" si="4"/>
        <v>58</v>
      </c>
      <c r="B60" s="30">
        <v>1</v>
      </c>
      <c r="C60" s="10">
        <v>360</v>
      </c>
      <c r="D60" s="16">
        <f t="shared" si="62"/>
        <v>2813661.9999999995</v>
      </c>
      <c r="E60" s="11">
        <v>0</v>
      </c>
      <c r="F60" s="11">
        <v>0</v>
      </c>
      <c r="G60" s="11">
        <f t="shared" si="63"/>
        <v>2813661.9999999995</v>
      </c>
      <c r="H60" s="11">
        <v>0</v>
      </c>
      <c r="I60" s="11">
        <v>0</v>
      </c>
      <c r="J60" s="11">
        <f t="shared" si="64"/>
        <v>1406830.9999999998</v>
      </c>
      <c r="K60" s="11">
        <f t="shared" si="65"/>
        <v>117235.91666666664</v>
      </c>
      <c r="L60" s="11">
        <f t="shared" si="66"/>
        <v>2149325.1388888885</v>
      </c>
      <c r="M60" s="11">
        <f t="shared" si="67"/>
        <v>1465448.958333333</v>
      </c>
      <c r="N60" s="11">
        <f t="shared" si="68"/>
        <v>122120.74652777775</v>
      </c>
      <c r="O60" s="11">
        <f t="shared" si="69"/>
        <v>3053018.6631944436</v>
      </c>
      <c r="P60" s="11">
        <f t="shared" si="70"/>
        <v>254418.22193287031</v>
      </c>
      <c r="Q60" s="11">
        <f t="shared" si="71"/>
        <v>3307436.8851273144</v>
      </c>
      <c r="R60" s="11">
        <f t="shared" si="72"/>
        <v>396892.42621527769</v>
      </c>
      <c r="S60" s="11">
        <f t="shared" si="73"/>
        <v>187577.46666666665</v>
      </c>
      <c r="T60" s="11">
        <f t="shared" si="74"/>
        <v>11966530.538425922</v>
      </c>
      <c r="U60" s="11"/>
      <c r="V60" s="11">
        <f t="shared" si="75"/>
        <v>4051673.2799999989</v>
      </c>
      <c r="W60" s="11">
        <f t="shared" si="76"/>
        <v>352495.5753599999</v>
      </c>
      <c r="X60" s="11">
        <f t="shared" si="77"/>
        <v>1465448.9583333333</v>
      </c>
      <c r="Y60" s="11">
        <v>0</v>
      </c>
      <c r="Z60" s="11">
        <v>0</v>
      </c>
      <c r="AA60" s="12">
        <f t="shared" si="78"/>
        <v>51600092.352119252</v>
      </c>
      <c r="AB60" s="13">
        <f t="shared" si="79"/>
        <v>3631762.4499614188</v>
      </c>
      <c r="AC60" s="13">
        <f t="shared" si="80"/>
        <v>4300007.6960099377</v>
      </c>
      <c r="AD60" s="13">
        <f>+AC60*B60</f>
        <v>4300007.6960099377</v>
      </c>
      <c r="AE60" s="13">
        <f t="shared" si="1"/>
        <v>8600015.3920198753</v>
      </c>
      <c r="AF60" s="13">
        <f>+AE60*B60</f>
        <v>8600015.3920198753</v>
      </c>
      <c r="AG60" s="56">
        <v>4300000</v>
      </c>
      <c r="AH60" s="7">
        <f t="shared" si="81"/>
        <v>-3784000</v>
      </c>
      <c r="AI60" s="18">
        <f t="shared" si="82"/>
        <v>51600000</v>
      </c>
      <c r="AJ60" s="22" t="s">
        <v>19</v>
      </c>
      <c r="AK60" s="22" t="s">
        <v>369</v>
      </c>
      <c r="AL60" s="22" t="s">
        <v>371</v>
      </c>
      <c r="AM60" s="22" t="s">
        <v>372</v>
      </c>
      <c r="AN60" s="22" t="s">
        <v>370</v>
      </c>
      <c r="AO60" s="57" t="s">
        <v>373</v>
      </c>
      <c r="AP60" s="22" t="s">
        <v>374</v>
      </c>
      <c r="AQ60" s="22" t="s">
        <v>375</v>
      </c>
      <c r="AR60" s="44" t="s">
        <v>376</v>
      </c>
    </row>
    <row r="61" spans="1:44" ht="15.75" customHeight="1" x14ac:dyDescent="0.2">
      <c r="A61" s="29">
        <f t="shared" si="4"/>
        <v>59</v>
      </c>
      <c r="B61" s="30">
        <v>2</v>
      </c>
      <c r="C61" s="10">
        <v>360</v>
      </c>
      <c r="D61" s="16">
        <f t="shared" si="62"/>
        <v>1820542.6997199997</v>
      </c>
      <c r="E61" s="11">
        <v>0</v>
      </c>
      <c r="F61" s="11">
        <v>0</v>
      </c>
      <c r="G61" s="11">
        <f t="shared" si="63"/>
        <v>1820542.6997199997</v>
      </c>
      <c r="H61" s="11">
        <v>0</v>
      </c>
      <c r="I61" s="11">
        <v>0</v>
      </c>
      <c r="J61" s="11">
        <f t="shared" si="64"/>
        <v>910271.34985999996</v>
      </c>
      <c r="K61" s="11">
        <f t="shared" si="65"/>
        <v>75855.945821666668</v>
      </c>
      <c r="L61" s="11">
        <f t="shared" si="66"/>
        <v>1390692.3400638886</v>
      </c>
      <c r="M61" s="11">
        <f t="shared" si="67"/>
        <v>948199.32277083315</v>
      </c>
      <c r="N61" s="11">
        <f t="shared" si="68"/>
        <v>79016.610230902763</v>
      </c>
      <c r="O61" s="11">
        <f t="shared" si="69"/>
        <v>1975415.255772569</v>
      </c>
      <c r="P61" s="11">
        <f t="shared" si="70"/>
        <v>164617.93798104741</v>
      </c>
      <c r="Q61" s="11">
        <f t="shared" si="71"/>
        <v>2140033.1937536164</v>
      </c>
      <c r="R61" s="11">
        <f t="shared" si="72"/>
        <v>256803.98325043396</v>
      </c>
      <c r="S61" s="11">
        <f t="shared" si="73"/>
        <v>121369.51331466665</v>
      </c>
      <c r="T61" s="11">
        <f t="shared" si="74"/>
        <v>7742784.958786007</v>
      </c>
      <c r="U61" s="11"/>
      <c r="V61" s="11">
        <f t="shared" si="75"/>
        <v>2621581.4875967996</v>
      </c>
      <c r="W61" s="11">
        <f t="shared" si="76"/>
        <v>228077.58942092155</v>
      </c>
      <c r="X61" s="11">
        <f t="shared" si="77"/>
        <v>948199.32277083315</v>
      </c>
      <c r="Y61" s="11">
        <v>0</v>
      </c>
      <c r="Z61" s="11">
        <v>0</v>
      </c>
      <c r="AA61" s="12">
        <f t="shared" si="78"/>
        <v>33387155.755214557</v>
      </c>
      <c r="AB61" s="13">
        <f t="shared" si="79"/>
        <v>2349883.751280176</v>
      </c>
      <c r="AC61" s="13">
        <f t="shared" si="80"/>
        <v>2782262.9796012132</v>
      </c>
      <c r="AD61" s="13">
        <f>+AC61*B61</f>
        <v>5564525.9592024265</v>
      </c>
      <c r="AE61" s="13">
        <f t="shared" si="1"/>
        <v>5564525.9592024265</v>
      </c>
      <c r="AF61" s="13">
        <f>+AE61*B61</f>
        <v>11129051.918404853</v>
      </c>
      <c r="AG61" s="56">
        <v>2782258</v>
      </c>
      <c r="AH61" s="7">
        <f t="shared" si="81"/>
        <v>-2448387.04</v>
      </c>
      <c r="AI61" s="18">
        <f t="shared" si="82"/>
        <v>33387096</v>
      </c>
      <c r="AJ61" s="22" t="s">
        <v>19</v>
      </c>
      <c r="AK61" s="22" t="s">
        <v>369</v>
      </c>
      <c r="AL61" s="22" t="s">
        <v>377</v>
      </c>
      <c r="AM61" s="22" t="s">
        <v>378</v>
      </c>
      <c r="AN61" s="22" t="s">
        <v>379</v>
      </c>
      <c r="AO61" s="22" t="s">
        <v>380</v>
      </c>
      <c r="AP61" s="22" t="s">
        <v>381</v>
      </c>
      <c r="AQ61" s="22" t="s">
        <v>382</v>
      </c>
      <c r="AR61" s="44" t="s">
        <v>383</v>
      </c>
    </row>
    <row r="62" spans="1:44" ht="15.75" customHeight="1" x14ac:dyDescent="0.2">
      <c r="A62" s="29">
        <f t="shared" si="4"/>
        <v>60</v>
      </c>
      <c r="B62" s="30">
        <v>1</v>
      </c>
      <c r="C62" s="10">
        <v>360</v>
      </c>
      <c r="D62" s="16">
        <f t="shared" ref="D62:D75" si="83">+AG62*(1-34.566%)</f>
        <v>1010955.2999999999</v>
      </c>
      <c r="E62" s="11">
        <v>0</v>
      </c>
      <c r="F62" s="11">
        <v>0</v>
      </c>
      <c r="G62" s="11">
        <f t="shared" si="63"/>
        <v>1010955.2999999999</v>
      </c>
      <c r="H62" s="11">
        <v>0</v>
      </c>
      <c r="I62" s="11">
        <v>0</v>
      </c>
      <c r="J62" s="11">
        <f t="shared" si="64"/>
        <v>505477.64999999997</v>
      </c>
      <c r="K62" s="11">
        <f t="shared" si="65"/>
        <v>42123.137499999997</v>
      </c>
      <c r="L62" s="11">
        <f t="shared" si="66"/>
        <v>772257.52083333337</v>
      </c>
      <c r="M62" s="11">
        <f t="shared" si="67"/>
        <v>526539.21875</v>
      </c>
      <c r="N62" s="11">
        <f t="shared" si="68"/>
        <v>43878.268229166664</v>
      </c>
      <c r="O62" s="11">
        <f t="shared" si="69"/>
        <v>1096956.7057291667</v>
      </c>
      <c r="P62" s="11">
        <f t="shared" si="70"/>
        <v>91413.058810763891</v>
      </c>
      <c r="Q62" s="11">
        <f t="shared" si="71"/>
        <v>1188369.7645399307</v>
      </c>
      <c r="R62" s="11">
        <f t="shared" si="72"/>
        <v>142604.37174479169</v>
      </c>
      <c r="S62" s="11">
        <f t="shared" si="73"/>
        <v>67397.01999999999</v>
      </c>
      <c r="T62" s="11">
        <f t="shared" si="74"/>
        <v>4299602.2515972219</v>
      </c>
      <c r="U62" s="11"/>
      <c r="V62" s="11">
        <f t="shared" si="75"/>
        <v>1455775.632</v>
      </c>
      <c r="W62" s="11">
        <f t="shared" si="76"/>
        <v>126652.47998400001</v>
      </c>
      <c r="X62" s="11">
        <f t="shared" si="77"/>
        <v>526539.21875</v>
      </c>
      <c r="Y62" s="11">
        <v>0</v>
      </c>
      <c r="Z62" s="11">
        <v>0</v>
      </c>
      <c r="AA62" s="12">
        <f t="shared" si="78"/>
        <v>18540033.182331223</v>
      </c>
      <c r="AB62" s="13">
        <f t="shared" si="79"/>
        <v>1304900.6942303239</v>
      </c>
      <c r="AC62" s="13">
        <f t="shared" si="80"/>
        <v>1545002.7651942687</v>
      </c>
      <c r="AD62" s="13">
        <f>+AC62*B62</f>
        <v>1545002.7651942687</v>
      </c>
      <c r="AE62" s="13">
        <f t="shared" si="1"/>
        <v>3090005.5303885373</v>
      </c>
      <c r="AF62" s="13">
        <f>+AE62*B62</f>
        <v>3090005.5303885373</v>
      </c>
      <c r="AG62" s="56">
        <v>1545000</v>
      </c>
      <c r="AH62" s="7">
        <f t="shared" si="81"/>
        <v>-1359600</v>
      </c>
      <c r="AI62" s="18">
        <f t="shared" si="82"/>
        <v>18540000</v>
      </c>
      <c r="AJ62" s="45" t="s">
        <v>19</v>
      </c>
      <c r="AK62" s="45" t="s">
        <v>369</v>
      </c>
      <c r="AL62" s="45" t="s">
        <v>384</v>
      </c>
      <c r="AM62" s="45" t="s">
        <v>385</v>
      </c>
      <c r="AN62" s="45" t="s">
        <v>386</v>
      </c>
      <c r="AO62" s="45" t="s">
        <v>387</v>
      </c>
      <c r="AP62" s="45" t="s">
        <v>388</v>
      </c>
      <c r="AQ62" s="45" t="s">
        <v>388</v>
      </c>
      <c r="AR62" s="58" t="s">
        <v>389</v>
      </c>
    </row>
    <row r="63" spans="1:44" s="68" customFormat="1" ht="15.75" customHeight="1" x14ac:dyDescent="0.2">
      <c r="A63" s="61">
        <f t="shared" si="4"/>
        <v>61</v>
      </c>
      <c r="B63" s="62">
        <v>1</v>
      </c>
      <c r="C63" s="10">
        <v>360</v>
      </c>
      <c r="D63" s="11">
        <f t="shared" si="83"/>
        <v>3538451.5160999997</v>
      </c>
      <c r="E63" s="11">
        <v>0</v>
      </c>
      <c r="F63" s="11">
        <v>0</v>
      </c>
      <c r="G63" s="11">
        <f t="shared" si="63"/>
        <v>3538451.5160999997</v>
      </c>
      <c r="H63" s="11">
        <v>0</v>
      </c>
      <c r="I63" s="11">
        <v>0</v>
      </c>
      <c r="J63" s="11">
        <f t="shared" si="64"/>
        <v>1769225.7580499998</v>
      </c>
      <c r="K63" s="11">
        <f t="shared" si="65"/>
        <v>147435.4798375</v>
      </c>
      <c r="L63" s="11">
        <f t="shared" si="66"/>
        <v>2702983.797020833</v>
      </c>
      <c r="M63" s="11">
        <f t="shared" si="67"/>
        <v>1842943.4979687498</v>
      </c>
      <c r="N63" s="11">
        <f t="shared" si="68"/>
        <v>153578.62483072915</v>
      </c>
      <c r="O63" s="11">
        <f t="shared" si="69"/>
        <v>3839465.620768229</v>
      </c>
      <c r="P63" s="11">
        <f t="shared" si="70"/>
        <v>319955.46839735244</v>
      </c>
      <c r="Q63" s="11">
        <f t="shared" si="71"/>
        <v>4159421.0891655814</v>
      </c>
      <c r="R63" s="11">
        <f t="shared" si="72"/>
        <v>499130.53069986973</v>
      </c>
      <c r="S63" s="11">
        <f t="shared" si="73"/>
        <v>235896.76773999998</v>
      </c>
      <c r="T63" s="11">
        <f t="shared" si="74"/>
        <v>15049067.061413262</v>
      </c>
      <c r="U63" s="11"/>
      <c r="V63" s="11">
        <f t="shared" si="75"/>
        <v>5095370.1831839988</v>
      </c>
      <c r="W63" s="11">
        <f t="shared" si="76"/>
        <v>443297.20593700797</v>
      </c>
      <c r="X63" s="11">
        <f t="shared" si="77"/>
        <v>1842943.4979687498</v>
      </c>
      <c r="Y63" s="11">
        <v>0</v>
      </c>
      <c r="Z63" s="11">
        <v>0</v>
      </c>
      <c r="AA63" s="12">
        <f t="shared" si="78"/>
        <v>64892096.141703002</v>
      </c>
      <c r="AB63" s="63">
        <f t="shared" si="79"/>
        <v>4567291.788132702</v>
      </c>
      <c r="AC63" s="63">
        <f t="shared" si="80"/>
        <v>5407674.6784752505</v>
      </c>
      <c r="AD63" s="63">
        <f>+AC63*B63</f>
        <v>5407674.6784752505</v>
      </c>
      <c r="AE63" s="63">
        <f t="shared" si="1"/>
        <v>10815349.356950501</v>
      </c>
      <c r="AF63" s="63">
        <f>+AE63*B63</f>
        <v>10815349.356950501</v>
      </c>
      <c r="AG63" s="64">
        <v>5407665</v>
      </c>
      <c r="AH63" s="65">
        <f t="shared" si="81"/>
        <v>-4758745.2</v>
      </c>
      <c r="AI63" s="18">
        <f t="shared" si="82"/>
        <v>64891980</v>
      </c>
      <c r="AJ63" s="66" t="s">
        <v>19</v>
      </c>
      <c r="AK63" s="62" t="s">
        <v>501</v>
      </c>
      <c r="AL63" s="66" t="s">
        <v>390</v>
      </c>
      <c r="AM63" s="66" t="s">
        <v>391</v>
      </c>
      <c r="AN63" s="66" t="s">
        <v>392</v>
      </c>
      <c r="AO63" s="66" t="s">
        <v>393</v>
      </c>
      <c r="AP63" s="66" t="s">
        <v>394</v>
      </c>
      <c r="AQ63" s="66" t="s">
        <v>395</v>
      </c>
      <c r="AR63" s="67" t="s">
        <v>396</v>
      </c>
    </row>
    <row r="64" spans="1:44" ht="51" customHeight="1" x14ac:dyDescent="0.2">
      <c r="A64" s="29">
        <f t="shared" si="4"/>
        <v>62</v>
      </c>
      <c r="B64" s="30">
        <v>1</v>
      </c>
      <c r="C64" s="10">
        <v>360</v>
      </c>
      <c r="D64" s="16">
        <f t="shared" si="83"/>
        <v>3598869.9999999995</v>
      </c>
      <c r="E64" s="11">
        <v>0</v>
      </c>
      <c r="F64" s="11">
        <v>0</v>
      </c>
      <c r="G64" s="11">
        <f t="shared" si="63"/>
        <v>3598869.9999999995</v>
      </c>
      <c r="H64" s="11">
        <v>0</v>
      </c>
      <c r="I64" s="11">
        <v>0</v>
      </c>
      <c r="J64" s="11">
        <f t="shared" si="64"/>
        <v>1799434.9999999998</v>
      </c>
      <c r="K64" s="11">
        <f t="shared" si="65"/>
        <v>149952.91666666666</v>
      </c>
      <c r="L64" s="11">
        <f t="shared" si="66"/>
        <v>2749136.805555555</v>
      </c>
      <c r="M64" s="11">
        <f t="shared" si="67"/>
        <v>1874411.458333333</v>
      </c>
      <c r="N64" s="11">
        <f t="shared" si="68"/>
        <v>156200.95486111109</v>
      </c>
      <c r="O64" s="11">
        <f t="shared" si="69"/>
        <v>3905023.8715277771</v>
      </c>
      <c r="P64" s="11">
        <f t="shared" si="70"/>
        <v>325418.65596064809</v>
      </c>
      <c r="Q64" s="11">
        <f t="shared" si="71"/>
        <v>4230442.5274884254</v>
      </c>
      <c r="R64" s="11">
        <f t="shared" si="72"/>
        <v>507653.10329861101</v>
      </c>
      <c r="S64" s="11">
        <f t="shared" si="73"/>
        <v>239924.66666666663</v>
      </c>
      <c r="T64" s="11">
        <f t="shared" si="74"/>
        <v>15306027.432870366</v>
      </c>
      <c r="U64" s="11"/>
      <c r="V64" s="11">
        <f t="shared" si="75"/>
        <v>5182372.7999999989</v>
      </c>
      <c r="W64" s="11">
        <f t="shared" si="76"/>
        <v>450866.43359999993</v>
      </c>
      <c r="X64" s="11">
        <f t="shared" si="77"/>
        <v>1874411.458333333</v>
      </c>
      <c r="Y64" s="11">
        <v>0</v>
      </c>
      <c r="Z64" s="11">
        <v>0</v>
      </c>
      <c r="AA64" s="12">
        <f t="shared" si="78"/>
        <v>66000118.124803692</v>
      </c>
      <c r="AB64" s="13">
        <f t="shared" si="79"/>
        <v>4645277.5522762341</v>
      </c>
      <c r="AC64" s="13">
        <f t="shared" si="80"/>
        <v>5500009.8437336413</v>
      </c>
      <c r="AD64" s="13">
        <f>+AC64*B64</f>
        <v>5500009.8437336413</v>
      </c>
      <c r="AE64" s="13">
        <f t="shared" si="1"/>
        <v>11000019.687467283</v>
      </c>
      <c r="AF64" s="13">
        <f>+AE64*B64</f>
        <v>11000019.687467283</v>
      </c>
      <c r="AG64" s="22" t="s">
        <v>405</v>
      </c>
      <c r="AH64" s="7">
        <f t="shared" si="81"/>
        <v>-4840000</v>
      </c>
      <c r="AI64" s="18">
        <f t="shared" si="82"/>
        <v>66000000</v>
      </c>
      <c r="AJ64" s="22" t="s">
        <v>19</v>
      </c>
      <c r="AK64" s="22" t="s">
        <v>397</v>
      </c>
      <c r="AL64" s="22" t="s">
        <v>398</v>
      </c>
      <c r="AM64" s="22" t="s">
        <v>399</v>
      </c>
      <c r="AN64" s="22" t="s">
        <v>400</v>
      </c>
      <c r="AO64" s="22" t="s">
        <v>401</v>
      </c>
      <c r="AP64" s="22" t="s">
        <v>402</v>
      </c>
      <c r="AQ64" s="22" t="s">
        <v>403</v>
      </c>
      <c r="AR64" s="44" t="s">
        <v>404</v>
      </c>
    </row>
    <row r="65" spans="1:45" ht="25.5" customHeight="1" x14ac:dyDescent="0.2">
      <c r="A65" s="29">
        <f t="shared" si="4"/>
        <v>63</v>
      </c>
      <c r="B65" s="30">
        <v>1</v>
      </c>
      <c r="C65" s="10">
        <v>360</v>
      </c>
      <c r="D65" s="16">
        <f t="shared" si="83"/>
        <v>1819719.5399999998</v>
      </c>
      <c r="E65" s="11">
        <v>0</v>
      </c>
      <c r="F65" s="11">
        <v>0</v>
      </c>
      <c r="G65" s="11">
        <f t="shared" si="63"/>
        <v>1819719.5399999998</v>
      </c>
      <c r="H65" s="11">
        <v>0</v>
      </c>
      <c r="I65" s="11">
        <v>0</v>
      </c>
      <c r="J65" s="11">
        <f t="shared" si="64"/>
        <v>909859.76999999979</v>
      </c>
      <c r="K65" s="11">
        <f t="shared" si="65"/>
        <v>75821.647499999977</v>
      </c>
      <c r="L65" s="11">
        <f t="shared" si="66"/>
        <v>1390063.5374999999</v>
      </c>
      <c r="M65" s="11">
        <f t="shared" si="67"/>
        <v>947770.59374999988</v>
      </c>
      <c r="N65" s="11">
        <f t="shared" si="68"/>
        <v>78980.882812499985</v>
      </c>
      <c r="O65" s="11">
        <f t="shared" si="69"/>
        <v>1974522.0703125</v>
      </c>
      <c r="P65" s="11">
        <f t="shared" si="70"/>
        <v>164543.505859375</v>
      </c>
      <c r="Q65" s="11">
        <f t="shared" si="71"/>
        <v>2139065.576171875</v>
      </c>
      <c r="R65" s="11">
        <f t="shared" si="72"/>
        <v>256687.869140625</v>
      </c>
      <c r="S65" s="11">
        <f t="shared" si="73"/>
        <v>121314.63599999998</v>
      </c>
      <c r="T65" s="11">
        <f t="shared" si="74"/>
        <v>7739284.0528749991</v>
      </c>
      <c r="U65" s="11"/>
      <c r="V65" s="11">
        <f t="shared" si="75"/>
        <v>2620396.1375999996</v>
      </c>
      <c r="W65" s="11">
        <f t="shared" si="76"/>
        <v>227974.46397119999</v>
      </c>
      <c r="X65" s="11">
        <f t="shared" si="77"/>
        <v>947770.59374999977</v>
      </c>
      <c r="Y65" s="11">
        <v>0</v>
      </c>
      <c r="Z65" s="11">
        <v>0</v>
      </c>
      <c r="AA65" s="12">
        <f t="shared" si="78"/>
        <v>33372059.728196196</v>
      </c>
      <c r="AB65" s="13">
        <f t="shared" si="79"/>
        <v>2348821.2496145829</v>
      </c>
      <c r="AC65" s="13">
        <f t="shared" si="80"/>
        <v>2781004.9773496832</v>
      </c>
      <c r="AD65" s="13">
        <f>+AC65*B65</f>
        <v>2781004.9773496832</v>
      </c>
      <c r="AE65" s="13">
        <f t="shared" si="1"/>
        <v>5562009.9546993664</v>
      </c>
      <c r="AF65" s="13">
        <f>+AE65*B65</f>
        <v>5562009.9546993664</v>
      </c>
      <c r="AG65" s="22" t="s">
        <v>413</v>
      </c>
      <c r="AH65" s="7">
        <f t="shared" si="81"/>
        <v>-2447280</v>
      </c>
      <c r="AI65" s="18">
        <f t="shared" si="82"/>
        <v>33372000</v>
      </c>
      <c r="AJ65" s="22" t="s">
        <v>19</v>
      </c>
      <c r="AK65" s="22" t="s">
        <v>397</v>
      </c>
      <c r="AL65" s="22" t="s">
        <v>406</v>
      </c>
      <c r="AM65" s="22" t="s">
        <v>407</v>
      </c>
      <c r="AN65" s="22" t="s">
        <v>408</v>
      </c>
      <c r="AO65" s="22" t="s">
        <v>409</v>
      </c>
      <c r="AP65" s="22" t="s">
        <v>410</v>
      </c>
      <c r="AQ65" s="22" t="s">
        <v>411</v>
      </c>
      <c r="AR65" s="1" t="s">
        <v>412</v>
      </c>
    </row>
    <row r="66" spans="1:45" ht="28.5" customHeight="1" x14ac:dyDescent="0.2">
      <c r="A66" s="29">
        <f t="shared" si="4"/>
        <v>64</v>
      </c>
      <c r="B66" s="30">
        <v>1</v>
      </c>
      <c r="C66" s="10">
        <v>360</v>
      </c>
      <c r="D66" s="16">
        <f t="shared" si="83"/>
        <v>2290189.9999999995</v>
      </c>
      <c r="E66" s="11">
        <v>0</v>
      </c>
      <c r="F66" s="11">
        <v>0</v>
      </c>
      <c r="G66" s="11">
        <f t="shared" si="63"/>
        <v>2290189.9999999995</v>
      </c>
      <c r="H66" s="11">
        <v>0</v>
      </c>
      <c r="I66" s="11">
        <v>0</v>
      </c>
      <c r="J66" s="11">
        <f t="shared" si="64"/>
        <v>1145094.9999999998</v>
      </c>
      <c r="K66" s="11">
        <f t="shared" si="65"/>
        <v>95424.583333333314</v>
      </c>
      <c r="L66" s="11">
        <f t="shared" si="66"/>
        <v>1749450.694444444</v>
      </c>
      <c r="M66" s="11">
        <f t="shared" si="67"/>
        <v>1192807.2916666665</v>
      </c>
      <c r="N66" s="11">
        <f t="shared" si="68"/>
        <v>99400.607638888876</v>
      </c>
      <c r="O66" s="11">
        <f t="shared" si="69"/>
        <v>2485015.190972222</v>
      </c>
      <c r="P66" s="11">
        <f t="shared" si="70"/>
        <v>207084.59924768517</v>
      </c>
      <c r="Q66" s="11">
        <f t="shared" si="71"/>
        <v>2692099.7902199072</v>
      </c>
      <c r="R66" s="11">
        <f t="shared" si="72"/>
        <v>323051.97482638888</v>
      </c>
      <c r="S66" s="11">
        <f t="shared" si="73"/>
        <v>152679.33333333331</v>
      </c>
      <c r="T66" s="11">
        <f t="shared" si="74"/>
        <v>9740199.2754629627</v>
      </c>
      <c r="U66" s="11"/>
      <c r="V66" s="11">
        <f t="shared" si="75"/>
        <v>3297873.5999999987</v>
      </c>
      <c r="W66" s="11">
        <f t="shared" si="76"/>
        <v>286915.00319999992</v>
      </c>
      <c r="X66" s="11">
        <f t="shared" si="77"/>
        <v>1192807.2916666665</v>
      </c>
      <c r="Y66" s="11">
        <v>0</v>
      </c>
      <c r="Z66" s="11">
        <v>0</v>
      </c>
      <c r="AA66" s="12">
        <f t="shared" si="78"/>
        <v>42000075.170329623</v>
      </c>
      <c r="AB66" s="13">
        <f t="shared" si="79"/>
        <v>2956085.7150848755</v>
      </c>
      <c r="AC66" s="13">
        <f t="shared" si="80"/>
        <v>3500006.2641941351</v>
      </c>
      <c r="AD66" s="13">
        <f>+AC66*B66</f>
        <v>3500006.2641941351</v>
      </c>
      <c r="AE66" s="13">
        <f t="shared" si="1"/>
        <v>7000012.5283882702</v>
      </c>
      <c r="AF66" s="13">
        <f>+AE66*B66</f>
        <v>7000012.5283882702</v>
      </c>
      <c r="AG66" s="22" t="s">
        <v>421</v>
      </c>
      <c r="AH66" s="7">
        <f t="shared" si="81"/>
        <v>-3080000</v>
      </c>
      <c r="AI66" s="18">
        <f t="shared" si="82"/>
        <v>42000000</v>
      </c>
      <c r="AJ66" s="22" t="s">
        <v>19</v>
      </c>
      <c r="AK66" s="22" t="s">
        <v>397</v>
      </c>
      <c r="AL66" s="22" t="s">
        <v>414</v>
      </c>
      <c r="AM66" s="22" t="s">
        <v>415</v>
      </c>
      <c r="AN66" s="22" t="s">
        <v>416</v>
      </c>
      <c r="AO66" s="22" t="s">
        <v>417</v>
      </c>
      <c r="AP66" s="22" t="s">
        <v>418</v>
      </c>
      <c r="AQ66" s="22" t="s">
        <v>419</v>
      </c>
      <c r="AR66" s="79" t="s">
        <v>420</v>
      </c>
    </row>
    <row r="67" spans="1:45" ht="34.5" customHeight="1" x14ac:dyDescent="0.2">
      <c r="A67" s="29">
        <f t="shared" si="4"/>
        <v>65</v>
      </c>
      <c r="B67" s="30">
        <v>2</v>
      </c>
      <c r="C67" s="10">
        <v>360</v>
      </c>
      <c r="D67" s="16">
        <f t="shared" si="83"/>
        <v>2944529.9999999995</v>
      </c>
      <c r="E67" s="11">
        <v>0</v>
      </c>
      <c r="F67" s="11">
        <v>0</v>
      </c>
      <c r="G67" s="11">
        <f t="shared" si="63"/>
        <v>2944529.9999999995</v>
      </c>
      <c r="H67" s="11">
        <v>0</v>
      </c>
      <c r="I67" s="11">
        <v>0</v>
      </c>
      <c r="J67" s="11">
        <f t="shared" si="64"/>
        <v>1472264.9999999998</v>
      </c>
      <c r="K67" s="11">
        <f t="shared" si="65"/>
        <v>122688.74999999999</v>
      </c>
      <c r="L67" s="11">
        <f t="shared" si="66"/>
        <v>2249293.7499999995</v>
      </c>
      <c r="M67" s="11">
        <f t="shared" si="67"/>
        <v>1533609.3749999998</v>
      </c>
      <c r="N67" s="11">
        <f t="shared" si="68"/>
        <v>127800.78124999999</v>
      </c>
      <c r="O67" s="11">
        <f t="shared" si="69"/>
        <v>3195019.5312499995</v>
      </c>
      <c r="P67" s="11">
        <f t="shared" si="70"/>
        <v>266251.62760416663</v>
      </c>
      <c r="Q67" s="11">
        <f t="shared" si="71"/>
        <v>3461271.158854166</v>
      </c>
      <c r="R67" s="11">
        <f t="shared" si="72"/>
        <v>415352.53906249988</v>
      </c>
      <c r="S67" s="11">
        <f t="shared" si="73"/>
        <v>196301.99999999997</v>
      </c>
      <c r="T67" s="11">
        <f t="shared" si="74"/>
        <v>12523113.354166664</v>
      </c>
      <c r="U67" s="11"/>
      <c r="V67" s="11">
        <f t="shared" si="75"/>
        <v>4240123.1999999993</v>
      </c>
      <c r="W67" s="11">
        <f t="shared" si="76"/>
        <v>368890.71839999995</v>
      </c>
      <c r="X67" s="11">
        <f t="shared" si="77"/>
        <v>1533609.3749999998</v>
      </c>
      <c r="Y67" s="11">
        <v>0</v>
      </c>
      <c r="Z67" s="11">
        <v>0</v>
      </c>
      <c r="AA67" s="12">
        <f t="shared" si="78"/>
        <v>54000096.647566661</v>
      </c>
      <c r="AB67" s="13">
        <f t="shared" si="79"/>
        <v>3800681.6336805546</v>
      </c>
      <c r="AC67" s="13">
        <f t="shared" si="80"/>
        <v>4500008.0539638884</v>
      </c>
      <c r="AD67" s="13">
        <f>+AC67*B67</f>
        <v>9000016.1079277769</v>
      </c>
      <c r="AE67" s="13">
        <f t="shared" ref="AE67:AE75" si="84">+AC67*2</f>
        <v>9000016.1079277769</v>
      </c>
      <c r="AF67" s="13">
        <f>+AE67*B67</f>
        <v>18000032.215855554</v>
      </c>
      <c r="AG67" s="22" t="s">
        <v>429</v>
      </c>
      <c r="AH67" s="7">
        <f t="shared" si="81"/>
        <v>-3960000</v>
      </c>
      <c r="AI67" s="18">
        <f t="shared" si="82"/>
        <v>54000000</v>
      </c>
      <c r="AJ67" s="22" t="s">
        <v>19</v>
      </c>
      <c r="AK67" s="22" t="s">
        <v>397</v>
      </c>
      <c r="AL67" s="22" t="s">
        <v>422</v>
      </c>
      <c r="AM67" s="22" t="s">
        <v>423</v>
      </c>
      <c r="AN67" s="22" t="s">
        <v>424</v>
      </c>
      <c r="AO67" s="22" t="s">
        <v>425</v>
      </c>
      <c r="AP67" s="22" t="s">
        <v>426</v>
      </c>
      <c r="AQ67" s="22" t="s">
        <v>427</v>
      </c>
      <c r="AR67" s="79" t="s">
        <v>428</v>
      </c>
    </row>
    <row r="68" spans="1:45" ht="32.25" customHeight="1" x14ac:dyDescent="0.2">
      <c r="A68" s="29">
        <f t="shared" ref="A68:A75" si="85">1+A67</f>
        <v>66</v>
      </c>
      <c r="B68" s="30">
        <v>1</v>
      </c>
      <c r="C68" s="10">
        <v>360</v>
      </c>
      <c r="D68" s="16">
        <f t="shared" si="83"/>
        <v>2290189.9999999995</v>
      </c>
      <c r="E68" s="11">
        <v>0</v>
      </c>
      <c r="F68" s="11">
        <v>0</v>
      </c>
      <c r="G68" s="11">
        <f t="shared" si="63"/>
        <v>2290189.9999999995</v>
      </c>
      <c r="H68" s="11">
        <v>0</v>
      </c>
      <c r="I68" s="11">
        <v>0</v>
      </c>
      <c r="J68" s="11">
        <f t="shared" si="64"/>
        <v>1145094.9999999998</v>
      </c>
      <c r="K68" s="11">
        <f t="shared" si="65"/>
        <v>95424.583333333314</v>
      </c>
      <c r="L68" s="11">
        <f t="shared" si="66"/>
        <v>1749450.694444444</v>
      </c>
      <c r="M68" s="11">
        <f t="shared" si="67"/>
        <v>1192807.2916666665</v>
      </c>
      <c r="N68" s="11">
        <f t="shared" si="68"/>
        <v>99400.607638888876</v>
      </c>
      <c r="O68" s="11">
        <f t="shared" si="69"/>
        <v>2485015.190972222</v>
      </c>
      <c r="P68" s="11">
        <f t="shared" si="70"/>
        <v>207084.59924768517</v>
      </c>
      <c r="Q68" s="11">
        <f t="shared" si="71"/>
        <v>2692099.7902199072</v>
      </c>
      <c r="R68" s="11">
        <f t="shared" si="72"/>
        <v>323051.97482638888</v>
      </c>
      <c r="S68" s="11">
        <f t="shared" si="73"/>
        <v>152679.33333333331</v>
      </c>
      <c r="T68" s="11">
        <f t="shared" si="74"/>
        <v>9740199.2754629627</v>
      </c>
      <c r="U68" s="11"/>
      <c r="V68" s="11">
        <f t="shared" si="75"/>
        <v>3297873.5999999987</v>
      </c>
      <c r="W68" s="11">
        <f t="shared" si="76"/>
        <v>286915.00319999992</v>
      </c>
      <c r="X68" s="11">
        <f t="shared" si="77"/>
        <v>1192807.2916666665</v>
      </c>
      <c r="Y68" s="11">
        <v>0</v>
      </c>
      <c r="Z68" s="11">
        <v>0</v>
      </c>
      <c r="AA68" s="12">
        <f t="shared" si="78"/>
        <v>42000075.170329623</v>
      </c>
      <c r="AB68" s="13">
        <f t="shared" si="79"/>
        <v>2956085.7150848755</v>
      </c>
      <c r="AC68" s="13">
        <f t="shared" si="80"/>
        <v>3500006.2641941351</v>
      </c>
      <c r="AD68" s="13">
        <f>+AC68*B68</f>
        <v>3500006.2641941351</v>
      </c>
      <c r="AE68" s="13">
        <f t="shared" si="84"/>
        <v>7000012.5283882702</v>
      </c>
      <c r="AF68" s="13">
        <f>+AE68*B68</f>
        <v>7000012.5283882702</v>
      </c>
      <c r="AG68" s="59">
        <v>3500000</v>
      </c>
      <c r="AH68" s="7">
        <f t="shared" si="81"/>
        <v>-3080000</v>
      </c>
      <c r="AI68" s="18">
        <f t="shared" si="82"/>
        <v>42000000</v>
      </c>
      <c r="AJ68" s="22" t="s">
        <v>19</v>
      </c>
      <c r="AK68" s="22" t="s">
        <v>397</v>
      </c>
      <c r="AL68" s="22" t="s">
        <v>430</v>
      </c>
      <c r="AM68" s="2" t="s">
        <v>424</v>
      </c>
      <c r="AN68" s="22" t="s">
        <v>431</v>
      </c>
      <c r="AO68" s="22" t="s">
        <v>432</v>
      </c>
      <c r="AP68" s="22" t="s">
        <v>433</v>
      </c>
      <c r="AQ68" s="22" t="s">
        <v>434</v>
      </c>
      <c r="AR68" s="79" t="s">
        <v>435</v>
      </c>
    </row>
    <row r="69" spans="1:45" ht="30.75" customHeight="1" x14ac:dyDescent="0.2">
      <c r="A69" s="29">
        <f t="shared" si="85"/>
        <v>67</v>
      </c>
      <c r="B69" s="30">
        <v>1</v>
      </c>
      <c r="C69" s="10">
        <v>360</v>
      </c>
      <c r="D69" s="16">
        <f t="shared" si="83"/>
        <v>5054776.4999999991</v>
      </c>
      <c r="E69" s="11">
        <v>0</v>
      </c>
      <c r="F69" s="11">
        <v>0</v>
      </c>
      <c r="G69" s="11">
        <f t="shared" si="63"/>
        <v>5054776.4999999991</v>
      </c>
      <c r="H69" s="11">
        <v>0</v>
      </c>
      <c r="I69" s="11">
        <v>0</v>
      </c>
      <c r="J69" s="11">
        <f t="shared" si="64"/>
        <v>2527388.2499999995</v>
      </c>
      <c r="K69" s="11">
        <f t="shared" si="65"/>
        <v>210615.68749999997</v>
      </c>
      <c r="L69" s="11">
        <f t="shared" si="66"/>
        <v>3861287.604166666</v>
      </c>
      <c r="M69" s="11">
        <f t="shared" si="67"/>
        <v>2632696.0937499995</v>
      </c>
      <c r="N69" s="11">
        <f t="shared" si="68"/>
        <v>219391.34114583328</v>
      </c>
      <c r="O69" s="11">
        <f t="shared" si="69"/>
        <v>5484783.5286458321</v>
      </c>
      <c r="P69" s="11">
        <f t="shared" si="70"/>
        <v>457065.29405381932</v>
      </c>
      <c r="Q69" s="11">
        <f t="shared" si="71"/>
        <v>5941848.8226996502</v>
      </c>
      <c r="R69" s="11">
        <f t="shared" si="72"/>
        <v>713021.85872395802</v>
      </c>
      <c r="S69" s="11">
        <f t="shared" si="73"/>
        <v>336985.09999999992</v>
      </c>
      <c r="T69" s="11">
        <f t="shared" si="74"/>
        <v>21498011.257986106</v>
      </c>
      <c r="U69" s="11"/>
      <c r="V69" s="11">
        <f t="shared" si="75"/>
        <v>7278878.1599999974</v>
      </c>
      <c r="W69" s="11">
        <f t="shared" si="76"/>
        <v>633262.39991999988</v>
      </c>
      <c r="X69" s="11">
        <f t="shared" si="77"/>
        <v>2632696.0937499995</v>
      </c>
      <c r="Y69" s="11">
        <v>0</v>
      </c>
      <c r="Z69" s="11">
        <v>0</v>
      </c>
      <c r="AA69" s="12">
        <f t="shared" si="78"/>
        <v>92700165.911656097</v>
      </c>
      <c r="AB69" s="13">
        <f t="shared" si="79"/>
        <v>6524503.4711516192</v>
      </c>
      <c r="AC69" s="13">
        <f t="shared" si="80"/>
        <v>7725013.8259713417</v>
      </c>
      <c r="AD69" s="13">
        <f>+AC69*B69</f>
        <v>7725013.8259713417</v>
      </c>
      <c r="AE69" s="13">
        <f t="shared" si="84"/>
        <v>15450027.651942683</v>
      </c>
      <c r="AF69" s="13">
        <f>+AE69*B69</f>
        <v>15450027.651942683</v>
      </c>
      <c r="AG69" s="59">
        <v>7725000</v>
      </c>
      <c r="AH69" s="7">
        <f t="shared" si="81"/>
        <v>-6798000</v>
      </c>
      <c r="AI69" s="18">
        <f t="shared" si="82"/>
        <v>92700000</v>
      </c>
      <c r="AJ69" s="22" t="s">
        <v>19</v>
      </c>
      <c r="AK69" s="22" t="s">
        <v>397</v>
      </c>
      <c r="AL69" s="22" t="s">
        <v>436</v>
      </c>
      <c r="AM69" s="2" t="s">
        <v>431</v>
      </c>
      <c r="AN69" s="22" t="s">
        <v>437</v>
      </c>
      <c r="AO69" s="22" t="s">
        <v>438</v>
      </c>
      <c r="AP69" s="22" t="s">
        <v>439</v>
      </c>
      <c r="AQ69" s="22" t="s">
        <v>440</v>
      </c>
      <c r="AR69" s="80" t="s">
        <v>530</v>
      </c>
    </row>
    <row r="70" spans="1:45" ht="43.5" customHeight="1" x14ac:dyDescent="0.2">
      <c r="A70" s="29">
        <f t="shared" si="85"/>
        <v>68</v>
      </c>
      <c r="B70" s="30">
        <v>2</v>
      </c>
      <c r="C70" s="10">
        <v>360</v>
      </c>
      <c r="D70" s="16">
        <f t="shared" si="83"/>
        <v>4717791.3999999994</v>
      </c>
      <c r="E70" s="11">
        <v>0</v>
      </c>
      <c r="F70" s="11">
        <v>0</v>
      </c>
      <c r="G70" s="11">
        <f t="shared" si="63"/>
        <v>4717791.3999999994</v>
      </c>
      <c r="H70" s="11">
        <v>0</v>
      </c>
      <c r="I70" s="11">
        <v>0</v>
      </c>
      <c r="J70" s="11">
        <f t="shared" si="64"/>
        <v>2358895.6999999997</v>
      </c>
      <c r="K70" s="11">
        <f t="shared" si="65"/>
        <v>196574.64166666663</v>
      </c>
      <c r="L70" s="11">
        <f t="shared" si="66"/>
        <v>3603868.430555555</v>
      </c>
      <c r="M70" s="11">
        <f t="shared" si="67"/>
        <v>2457183.020833333</v>
      </c>
      <c r="N70" s="11">
        <f t="shared" si="68"/>
        <v>204765.25173611109</v>
      </c>
      <c r="O70" s="11">
        <f t="shared" si="69"/>
        <v>5119131.2934027771</v>
      </c>
      <c r="P70" s="11">
        <f t="shared" si="70"/>
        <v>426594.2744502314</v>
      </c>
      <c r="Q70" s="11">
        <f t="shared" si="71"/>
        <v>5545725.5678530084</v>
      </c>
      <c r="R70" s="11">
        <f t="shared" si="72"/>
        <v>665487.06814236101</v>
      </c>
      <c r="S70" s="11">
        <f t="shared" si="73"/>
        <v>314519.42666666664</v>
      </c>
      <c r="T70" s="11">
        <f t="shared" si="74"/>
        <v>20064810.507453702</v>
      </c>
      <c r="U70" s="11"/>
      <c r="V70" s="11">
        <f t="shared" si="75"/>
        <v>6793619.6159999995</v>
      </c>
      <c r="W70" s="11">
        <f t="shared" si="76"/>
        <v>591044.90659199993</v>
      </c>
      <c r="X70" s="11">
        <f t="shared" si="77"/>
        <v>2457183.020833333</v>
      </c>
      <c r="Y70" s="11">
        <v>0</v>
      </c>
      <c r="Z70" s="11">
        <v>0</v>
      </c>
      <c r="AA70" s="12">
        <f t="shared" si="78"/>
        <v>86520154.850879014</v>
      </c>
      <c r="AB70" s="13">
        <f t="shared" si="79"/>
        <v>6089536.5730748447</v>
      </c>
      <c r="AC70" s="13">
        <f t="shared" si="80"/>
        <v>7210012.9042399181</v>
      </c>
      <c r="AD70" s="13">
        <f>+AC70*B70</f>
        <v>14420025.808479836</v>
      </c>
      <c r="AE70" s="13">
        <f t="shared" si="84"/>
        <v>14420025.808479836</v>
      </c>
      <c r="AF70" s="13">
        <f>+AE70*B70</f>
        <v>28840051.616959672</v>
      </c>
      <c r="AG70" s="59">
        <v>7210000</v>
      </c>
      <c r="AH70" s="7">
        <f t="shared" si="81"/>
        <v>-6344800</v>
      </c>
      <c r="AI70" s="18">
        <f t="shared" si="82"/>
        <v>86520000</v>
      </c>
      <c r="AJ70" s="22" t="s">
        <v>19</v>
      </c>
      <c r="AK70" s="22" t="s">
        <v>397</v>
      </c>
      <c r="AL70" s="22" t="s">
        <v>443</v>
      </c>
      <c r="AM70" s="3" t="s">
        <v>437</v>
      </c>
      <c r="AN70" s="60" t="s">
        <v>444</v>
      </c>
      <c r="AO70" s="22" t="s">
        <v>441</v>
      </c>
      <c r="AP70" s="22" t="s">
        <v>445</v>
      </c>
      <c r="AQ70" s="22" t="s">
        <v>442</v>
      </c>
      <c r="AR70" s="81" t="s">
        <v>446</v>
      </c>
    </row>
    <row r="71" spans="1:45" ht="33" customHeight="1" x14ac:dyDescent="0.2">
      <c r="A71" s="29">
        <f t="shared" si="85"/>
        <v>69</v>
      </c>
      <c r="B71" s="30">
        <v>2</v>
      </c>
      <c r="C71" s="10">
        <v>360</v>
      </c>
      <c r="D71" s="16">
        <f t="shared" si="83"/>
        <v>5054776.4999999991</v>
      </c>
      <c r="E71" s="11">
        <v>0</v>
      </c>
      <c r="F71" s="11">
        <v>0</v>
      </c>
      <c r="G71" s="11">
        <f t="shared" si="63"/>
        <v>5054776.4999999991</v>
      </c>
      <c r="H71" s="11">
        <v>0</v>
      </c>
      <c r="I71" s="11">
        <v>0</v>
      </c>
      <c r="J71" s="11">
        <f t="shared" si="64"/>
        <v>2527388.2499999995</v>
      </c>
      <c r="K71" s="11">
        <f t="shared" si="65"/>
        <v>210615.68749999997</v>
      </c>
      <c r="L71" s="11">
        <f t="shared" si="66"/>
        <v>3861287.604166666</v>
      </c>
      <c r="M71" s="11">
        <f t="shared" si="67"/>
        <v>2632696.0937499995</v>
      </c>
      <c r="N71" s="11">
        <f t="shared" si="68"/>
        <v>219391.34114583328</v>
      </c>
      <c r="O71" s="11">
        <f t="shared" si="69"/>
        <v>5484783.5286458321</v>
      </c>
      <c r="P71" s="11">
        <f t="shared" si="70"/>
        <v>457065.29405381932</v>
      </c>
      <c r="Q71" s="11">
        <f t="shared" si="71"/>
        <v>5941848.8226996502</v>
      </c>
      <c r="R71" s="11">
        <f t="shared" si="72"/>
        <v>713021.85872395802</v>
      </c>
      <c r="S71" s="11">
        <f t="shared" si="73"/>
        <v>336985.09999999992</v>
      </c>
      <c r="T71" s="11">
        <f t="shared" si="74"/>
        <v>21498011.257986106</v>
      </c>
      <c r="U71" s="11"/>
      <c r="V71" s="11">
        <f t="shared" si="75"/>
        <v>7278878.1599999974</v>
      </c>
      <c r="W71" s="11">
        <f t="shared" si="76"/>
        <v>633262.39991999988</v>
      </c>
      <c r="X71" s="11">
        <f t="shared" si="77"/>
        <v>2632696.0937499995</v>
      </c>
      <c r="Y71" s="11">
        <v>0</v>
      </c>
      <c r="Z71" s="11">
        <v>0</v>
      </c>
      <c r="AA71" s="12">
        <f t="shared" si="78"/>
        <v>92700165.911656097</v>
      </c>
      <c r="AB71" s="13">
        <f t="shared" si="79"/>
        <v>6524503.4711516192</v>
      </c>
      <c r="AC71" s="13">
        <f t="shared" si="80"/>
        <v>7725013.8259713417</v>
      </c>
      <c r="AD71" s="13">
        <f>+AC71*B71</f>
        <v>15450027.651942683</v>
      </c>
      <c r="AE71" s="13">
        <f t="shared" si="84"/>
        <v>15450027.651942683</v>
      </c>
      <c r="AF71" s="13">
        <f>+AE71*B71</f>
        <v>30900055.303885367</v>
      </c>
      <c r="AG71" s="59">
        <v>7725000</v>
      </c>
      <c r="AH71" s="7">
        <f t="shared" si="81"/>
        <v>-6798000</v>
      </c>
      <c r="AI71" s="18">
        <f t="shared" si="82"/>
        <v>92700000</v>
      </c>
      <c r="AJ71" s="22" t="s">
        <v>19</v>
      </c>
      <c r="AK71" s="22" t="s">
        <v>397</v>
      </c>
      <c r="AL71" s="22" t="s">
        <v>447</v>
      </c>
      <c r="AM71" s="4" t="s">
        <v>444</v>
      </c>
      <c r="AN71" s="22" t="s">
        <v>448</v>
      </c>
      <c r="AO71" s="22" t="s">
        <v>449</v>
      </c>
      <c r="AP71" s="22" t="s">
        <v>450</v>
      </c>
      <c r="AQ71" s="22" t="s">
        <v>451</v>
      </c>
      <c r="AR71" s="80" t="s">
        <v>452</v>
      </c>
    </row>
    <row r="72" spans="1:45" ht="28.5" customHeight="1" x14ac:dyDescent="0.2">
      <c r="A72" s="29">
        <f t="shared" si="85"/>
        <v>70</v>
      </c>
      <c r="B72" s="30">
        <v>2</v>
      </c>
      <c r="C72" s="10">
        <v>360</v>
      </c>
      <c r="D72" s="16">
        <f t="shared" si="83"/>
        <v>2308893.0002199998</v>
      </c>
      <c r="E72" s="11">
        <v>0</v>
      </c>
      <c r="F72" s="11">
        <v>0</v>
      </c>
      <c r="G72" s="11">
        <f t="shared" si="63"/>
        <v>2308893.0002199998</v>
      </c>
      <c r="H72" s="11">
        <v>0</v>
      </c>
      <c r="I72" s="11">
        <v>0</v>
      </c>
      <c r="J72" s="11">
        <f t="shared" si="64"/>
        <v>1154446.5001099999</v>
      </c>
      <c r="K72" s="11">
        <f t="shared" si="65"/>
        <v>96203.875009166659</v>
      </c>
      <c r="L72" s="11">
        <f t="shared" si="66"/>
        <v>1763737.7085013886</v>
      </c>
      <c r="M72" s="11">
        <f t="shared" si="67"/>
        <v>1202548.4376145832</v>
      </c>
      <c r="N72" s="11">
        <f t="shared" si="68"/>
        <v>100212.36980121526</v>
      </c>
      <c r="O72" s="11">
        <f t="shared" si="69"/>
        <v>2505309.2450303817</v>
      </c>
      <c r="P72" s="11">
        <f t="shared" si="70"/>
        <v>208775.77041919847</v>
      </c>
      <c r="Q72" s="11">
        <f t="shared" si="71"/>
        <v>2714085.0154495803</v>
      </c>
      <c r="R72" s="11">
        <f t="shared" si="72"/>
        <v>325690.20185394963</v>
      </c>
      <c r="S72" s="11">
        <f t="shared" si="73"/>
        <v>153926.20001466665</v>
      </c>
      <c r="T72" s="11">
        <f t="shared" si="74"/>
        <v>9819743.3085745499</v>
      </c>
      <c r="U72" s="11"/>
      <c r="V72" s="11">
        <f t="shared" si="75"/>
        <v>3324805.9203168</v>
      </c>
      <c r="W72" s="11">
        <f t="shared" si="76"/>
        <v>289258.11506756162</v>
      </c>
      <c r="X72" s="11">
        <f t="shared" si="77"/>
        <v>1202548.4376145834</v>
      </c>
      <c r="Y72" s="11">
        <v>0</v>
      </c>
      <c r="Z72" s="11">
        <v>0</v>
      </c>
      <c r="AA72" s="12">
        <f t="shared" si="78"/>
        <v>42343071.784213498</v>
      </c>
      <c r="AB72" s="13">
        <f t="shared" si="79"/>
        <v>2980226.8002260965</v>
      </c>
      <c r="AC72" s="13">
        <f t="shared" si="80"/>
        <v>3528589.3153511249</v>
      </c>
      <c r="AD72" s="13">
        <f>+AC72*B72</f>
        <v>7057178.6307022497</v>
      </c>
      <c r="AE72" s="13">
        <f t="shared" si="84"/>
        <v>7057178.6307022497</v>
      </c>
      <c r="AF72" s="13">
        <f>+AE72*B72</f>
        <v>14114357.261404499</v>
      </c>
      <c r="AG72" s="59" t="s">
        <v>459</v>
      </c>
      <c r="AH72" s="7">
        <f t="shared" si="81"/>
        <v>-3105153.04</v>
      </c>
      <c r="AI72" s="18">
        <f t="shared" si="82"/>
        <v>42342996</v>
      </c>
      <c r="AJ72" s="22" t="s">
        <v>19</v>
      </c>
      <c r="AK72" s="22" t="s">
        <v>397</v>
      </c>
      <c r="AL72" s="22" t="s">
        <v>453</v>
      </c>
      <c r="AM72" s="3" t="s">
        <v>448</v>
      </c>
      <c r="AN72" s="22" t="s">
        <v>454</v>
      </c>
      <c r="AO72" s="22" t="s">
        <v>455</v>
      </c>
      <c r="AP72" s="22" t="s">
        <v>456</v>
      </c>
      <c r="AQ72" s="22" t="s">
        <v>457</v>
      </c>
      <c r="AR72" s="80" t="s">
        <v>458</v>
      </c>
    </row>
    <row r="73" spans="1:45" ht="36.75" customHeight="1" x14ac:dyDescent="0.2">
      <c r="A73" s="29">
        <f t="shared" si="85"/>
        <v>71</v>
      </c>
      <c r="B73" s="30">
        <v>1</v>
      </c>
      <c r="C73" s="10">
        <v>360</v>
      </c>
      <c r="D73" s="16">
        <f t="shared" si="83"/>
        <v>2503245.7213599999</v>
      </c>
      <c r="E73" s="11">
        <v>0</v>
      </c>
      <c r="F73" s="11">
        <v>0</v>
      </c>
      <c r="G73" s="11">
        <f t="shared" si="63"/>
        <v>2503245.7213599999</v>
      </c>
      <c r="H73" s="11">
        <v>0</v>
      </c>
      <c r="I73" s="11">
        <v>0</v>
      </c>
      <c r="J73" s="11">
        <f t="shared" si="64"/>
        <v>1251622.8606799999</v>
      </c>
      <c r="K73" s="11">
        <f t="shared" si="65"/>
        <v>104301.90505666666</v>
      </c>
      <c r="L73" s="11">
        <f t="shared" si="66"/>
        <v>1912201.5927055555</v>
      </c>
      <c r="M73" s="11">
        <f t="shared" si="67"/>
        <v>1303773.8132083332</v>
      </c>
      <c r="N73" s="11">
        <f t="shared" si="68"/>
        <v>108647.81776736111</v>
      </c>
      <c r="O73" s="11">
        <f t="shared" si="69"/>
        <v>2716195.4441840276</v>
      </c>
      <c r="P73" s="11">
        <f t="shared" si="70"/>
        <v>226349.62034866898</v>
      </c>
      <c r="Q73" s="11">
        <f t="shared" si="71"/>
        <v>2942545.0645326967</v>
      </c>
      <c r="R73" s="11">
        <f t="shared" si="72"/>
        <v>353105.4077439236</v>
      </c>
      <c r="S73" s="11">
        <f t="shared" si="73"/>
        <v>166883.04809066665</v>
      </c>
      <c r="T73" s="11">
        <f t="shared" si="74"/>
        <v>10646327.231145203</v>
      </c>
      <c r="U73" s="11"/>
      <c r="V73" s="11">
        <f t="shared" si="75"/>
        <v>3604673.8387583997</v>
      </c>
      <c r="W73" s="11">
        <f t="shared" si="76"/>
        <v>313606.62397198082</v>
      </c>
      <c r="X73" s="11">
        <f t="shared" si="77"/>
        <v>1303773.8132083332</v>
      </c>
      <c r="Y73" s="11">
        <v>0</v>
      </c>
      <c r="Z73" s="11">
        <v>0</v>
      </c>
      <c r="AA73" s="12">
        <f t="shared" si="78"/>
        <v>45907330.163403921</v>
      </c>
      <c r="AB73" s="13">
        <f t="shared" si="79"/>
        <v>3231089.5245633037</v>
      </c>
      <c r="AC73" s="13">
        <f t="shared" si="80"/>
        <v>3825610.8469503266</v>
      </c>
      <c r="AD73" s="13">
        <f>+AC73*B73</f>
        <v>3825610.8469503266</v>
      </c>
      <c r="AE73" s="13">
        <f t="shared" si="84"/>
        <v>7651221.6939006532</v>
      </c>
      <c r="AF73" s="13">
        <f>+AE73*B73</f>
        <v>7651221.6939006532</v>
      </c>
      <c r="AG73" s="59">
        <v>3825604</v>
      </c>
      <c r="AH73" s="7">
        <f t="shared" si="81"/>
        <v>-3366531.52</v>
      </c>
      <c r="AI73" s="18">
        <f t="shared" si="82"/>
        <v>45907248</v>
      </c>
      <c r="AJ73" s="22" t="s">
        <v>19</v>
      </c>
      <c r="AK73" s="22" t="s">
        <v>397</v>
      </c>
      <c r="AL73" s="22" t="s">
        <v>76</v>
      </c>
      <c r="AM73" s="3" t="s">
        <v>454</v>
      </c>
      <c r="AN73" s="22" t="s">
        <v>351</v>
      </c>
      <c r="AO73" s="22" t="s">
        <v>460</v>
      </c>
      <c r="AP73" s="22" t="s">
        <v>461</v>
      </c>
      <c r="AQ73" s="22" t="s">
        <v>462</v>
      </c>
      <c r="AR73" s="80" t="s">
        <v>463</v>
      </c>
    </row>
    <row r="74" spans="1:45" ht="36.75" customHeight="1" x14ac:dyDescent="0.2">
      <c r="A74" s="29">
        <f t="shared" si="85"/>
        <v>72</v>
      </c>
      <c r="B74" s="30">
        <v>1</v>
      </c>
      <c r="C74" s="10">
        <v>360</v>
      </c>
      <c r="D74" s="16">
        <f t="shared" si="83"/>
        <v>2021910.5999999999</v>
      </c>
      <c r="E74" s="11">
        <v>0</v>
      </c>
      <c r="F74" s="11">
        <v>0</v>
      </c>
      <c r="G74" s="11">
        <f t="shared" si="63"/>
        <v>2021910.5999999999</v>
      </c>
      <c r="H74" s="11">
        <v>0</v>
      </c>
      <c r="I74" s="11">
        <v>0</v>
      </c>
      <c r="J74" s="11">
        <f t="shared" si="64"/>
        <v>1010955.2999999999</v>
      </c>
      <c r="K74" s="11">
        <f t="shared" si="65"/>
        <v>84246.274999999994</v>
      </c>
      <c r="L74" s="11">
        <f t="shared" si="66"/>
        <v>1544515.0416666667</v>
      </c>
      <c r="M74" s="11">
        <f t="shared" si="67"/>
        <v>1053078.4375</v>
      </c>
      <c r="N74" s="11">
        <f t="shared" si="68"/>
        <v>87756.536458333328</v>
      </c>
      <c r="O74" s="11">
        <f t="shared" si="69"/>
        <v>2193913.4114583335</v>
      </c>
      <c r="P74" s="11">
        <f t="shared" si="70"/>
        <v>182826.11762152778</v>
      </c>
      <c r="Q74" s="11">
        <f t="shared" si="71"/>
        <v>2376739.5290798615</v>
      </c>
      <c r="R74" s="11">
        <f t="shared" si="72"/>
        <v>285208.74348958337</v>
      </c>
      <c r="S74" s="11">
        <f t="shared" si="73"/>
        <v>134794.03999999998</v>
      </c>
      <c r="T74" s="11">
        <f t="shared" si="74"/>
        <v>8599204.5031944439</v>
      </c>
      <c r="U74" s="11"/>
      <c r="V74" s="11">
        <f t="shared" si="75"/>
        <v>2911551.264</v>
      </c>
      <c r="W74" s="11">
        <f t="shared" si="76"/>
        <v>253304.95996800001</v>
      </c>
      <c r="X74" s="11">
        <f t="shared" si="77"/>
        <v>1053078.4375</v>
      </c>
      <c r="Y74" s="11">
        <v>0</v>
      </c>
      <c r="Z74" s="11">
        <v>0</v>
      </c>
      <c r="AA74" s="12">
        <f t="shared" si="78"/>
        <v>37080066.364662446</v>
      </c>
      <c r="AB74" s="13">
        <f t="shared" si="79"/>
        <v>2609801.3884606478</v>
      </c>
      <c r="AC74" s="13">
        <f t="shared" si="80"/>
        <v>3090005.5303885373</v>
      </c>
      <c r="AD74" s="13">
        <f>+AC74*B74</f>
        <v>3090005.5303885373</v>
      </c>
      <c r="AE74" s="13">
        <f t="shared" si="84"/>
        <v>6180011.0607770747</v>
      </c>
      <c r="AF74" s="13">
        <f>+AE74*B74</f>
        <v>6180011.0607770747</v>
      </c>
      <c r="AG74" s="59" t="s">
        <v>470</v>
      </c>
      <c r="AH74" s="7">
        <f t="shared" si="81"/>
        <v>-2719200</v>
      </c>
      <c r="AI74" s="18">
        <f t="shared" si="82"/>
        <v>37080000</v>
      </c>
      <c r="AJ74" s="22" t="s">
        <v>19</v>
      </c>
      <c r="AK74" s="22" t="s">
        <v>397</v>
      </c>
      <c r="AL74" s="22" t="s">
        <v>464</v>
      </c>
      <c r="AM74" s="3" t="s">
        <v>351</v>
      </c>
      <c r="AN74" s="22" t="s">
        <v>465</v>
      </c>
      <c r="AO74" s="22" t="s">
        <v>466</v>
      </c>
      <c r="AP74" s="22" t="s">
        <v>467</v>
      </c>
      <c r="AQ74" s="22" t="s">
        <v>468</v>
      </c>
      <c r="AR74" s="80" t="s">
        <v>469</v>
      </c>
    </row>
    <row r="75" spans="1:45" s="68" customFormat="1" ht="15.75" customHeight="1" x14ac:dyDescent="0.2">
      <c r="A75" s="61">
        <f t="shared" si="85"/>
        <v>73</v>
      </c>
      <c r="B75" s="62">
        <v>1</v>
      </c>
      <c r="C75" s="10">
        <v>360</v>
      </c>
      <c r="D75" s="11">
        <f t="shared" si="83"/>
        <v>1787537.7901199998</v>
      </c>
      <c r="E75" s="11">
        <v>0</v>
      </c>
      <c r="F75" s="11">
        <v>0</v>
      </c>
      <c r="G75" s="11">
        <f t="shared" ref="G75" si="86">+D75+E75+F75</f>
        <v>1787537.7901199998</v>
      </c>
      <c r="H75" s="11">
        <v>0</v>
      </c>
      <c r="I75" s="11">
        <v>0</v>
      </c>
      <c r="J75" s="11">
        <f t="shared" ref="J75" si="87">(D75+F75+I75)/720*C75</f>
        <v>893768.89505999978</v>
      </c>
      <c r="K75" s="11">
        <f t="shared" ref="K75" si="88">+J75/12</f>
        <v>74480.741254999986</v>
      </c>
      <c r="L75" s="11">
        <f t="shared" ref="L75" si="89">+(D75+E75+K75+F75+I75)/30*22</f>
        <v>1365480.2563416664</v>
      </c>
      <c r="M75" s="11">
        <f t="shared" ref="M75" si="90">+(D75+E75+F75+I75+K75)/30*15</f>
        <v>931009.26568749989</v>
      </c>
      <c r="N75" s="11">
        <f t="shared" ref="N75" si="91">+M75/12</f>
        <v>77584.10547395832</v>
      </c>
      <c r="O75" s="11">
        <f t="shared" ref="O75" si="92">(D75+E75+F75+I75+K75+N75)/360*C75</f>
        <v>1939602.6368489582</v>
      </c>
      <c r="P75" s="11">
        <f t="shared" ref="P75" si="93">+O75/12</f>
        <v>161633.55307074651</v>
      </c>
      <c r="Q75" s="11">
        <f t="shared" ref="Q75" si="94">(D75+E75+F75+I75+K75+N75+P75)/360*C75</f>
        <v>2101236.1899197046</v>
      </c>
      <c r="R75" s="11">
        <f t="shared" ref="R75" si="95">Q75/360*C75*0.12</f>
        <v>252148.34279036455</v>
      </c>
      <c r="S75" s="11">
        <f t="shared" ref="S75" si="96">G75/30*2</f>
        <v>119169.18600799999</v>
      </c>
      <c r="T75" s="11">
        <f t="shared" ref="T75" si="97">+M75+O75+Q75+R75+J75+H75+S75+L75</f>
        <v>7602414.772656193</v>
      </c>
      <c r="U75" s="11"/>
      <c r="V75" s="11">
        <f t="shared" ref="V75" si="98">((G75+I75)*12)*12/100</f>
        <v>2574054.4177727997</v>
      </c>
      <c r="W75" s="11">
        <f t="shared" ref="W75" si="99">((G75+I75)*12)*1.044/100</f>
        <v>223942.73434623357</v>
      </c>
      <c r="X75" s="11">
        <f t="shared" ref="X75" si="100">(((G75+I75+K75+N75)*4/100)*12)</f>
        <v>931009.26568750001</v>
      </c>
      <c r="Y75" s="11">
        <v>0</v>
      </c>
      <c r="Z75" s="11">
        <v>0</v>
      </c>
      <c r="AA75" s="12">
        <f t="shared" ref="AA75" si="101">+((G75*12)+T75+U75+V75+W75+X75+Y75+Z75)</f>
        <v>32781874.67190272</v>
      </c>
      <c r="AB75" s="63">
        <f t="shared" ref="AB75" si="102">+(((D75+E75+F75)*12)+(J75+M75+O75+Q75+R75+S75))/12</f>
        <v>2307282.3331462103</v>
      </c>
      <c r="AC75" s="63">
        <f t="shared" ref="AC75" si="103">+AA75/12</f>
        <v>2731822.8893252267</v>
      </c>
      <c r="AD75" s="63">
        <f>+AC75*B75</f>
        <v>2731822.8893252267</v>
      </c>
      <c r="AE75" s="63">
        <f t="shared" si="84"/>
        <v>5463645.7786504533</v>
      </c>
      <c r="AF75" s="63">
        <f>+AE75*B75</f>
        <v>5463645.7786504533</v>
      </c>
      <c r="AG75" s="64">
        <v>2731818</v>
      </c>
      <c r="AH75" s="65">
        <f t="shared" si="81"/>
        <v>-2403999.84</v>
      </c>
      <c r="AI75" s="18">
        <f t="shared" si="82"/>
        <v>32781816</v>
      </c>
      <c r="AJ75" s="62" t="s">
        <v>19</v>
      </c>
      <c r="AK75" s="62" t="s">
        <v>501</v>
      </c>
      <c r="AL75" s="62" t="s">
        <v>502</v>
      </c>
      <c r="AM75" s="3" t="s">
        <v>465</v>
      </c>
      <c r="AN75" s="62" t="s">
        <v>503</v>
      </c>
      <c r="AO75" s="62" t="s">
        <v>504</v>
      </c>
      <c r="AP75" s="62" t="s">
        <v>505</v>
      </c>
      <c r="AQ75" s="62" t="s">
        <v>506</v>
      </c>
      <c r="AR75" s="69" t="s">
        <v>507</v>
      </c>
    </row>
    <row r="76" spans="1:45" ht="15.75" customHeight="1" x14ac:dyDescent="0.2">
      <c r="A76" s="74"/>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20"/>
      <c r="AC76" s="20"/>
      <c r="AD76" s="20"/>
      <c r="AE76" s="20"/>
      <c r="AF76" s="20"/>
      <c r="AG76" s="23"/>
      <c r="AI76" s="68"/>
      <c r="AJ76" s="25"/>
      <c r="AK76" s="34"/>
      <c r="AL76" s="23"/>
      <c r="AM76" s="34"/>
      <c r="AN76" s="34"/>
      <c r="AO76" s="34"/>
      <c r="AP76" s="34"/>
      <c r="AQ76" s="34"/>
      <c r="AR76" s="34"/>
      <c r="AS76" s="34"/>
    </row>
    <row r="77" spans="1:45" ht="15.75" customHeight="1" x14ac:dyDescent="0.2">
      <c r="A77" s="74"/>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D77" s="31"/>
      <c r="AF77" s="31"/>
      <c r="AG77" s="27"/>
      <c r="AI77" s="68"/>
      <c r="AJ77" s="25"/>
      <c r="AK77" s="34"/>
      <c r="AL77" s="23"/>
      <c r="AM77" s="34"/>
      <c r="AN77" s="34"/>
      <c r="AO77" s="34"/>
      <c r="AP77" s="34"/>
      <c r="AQ77" s="34"/>
      <c r="AR77" s="34"/>
      <c r="AS77" s="34"/>
    </row>
    <row r="78" spans="1:45" ht="15.75" customHeight="1" x14ac:dyDescent="0.25">
      <c r="A78" s="74"/>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D78" s="77"/>
      <c r="AF78" s="20"/>
      <c r="AG78" s="23"/>
      <c r="AI78" s="68"/>
      <c r="AJ78" s="25"/>
      <c r="AK78" s="34"/>
      <c r="AL78" s="23"/>
      <c r="AM78" s="34"/>
      <c r="AN78" s="34"/>
      <c r="AO78" s="34"/>
      <c r="AP78" s="34"/>
      <c r="AQ78" s="34"/>
      <c r="AR78" s="34"/>
      <c r="AS78" s="34"/>
    </row>
    <row r="79" spans="1:45" ht="15.75" customHeight="1" x14ac:dyDescent="0.2">
      <c r="A79" s="75"/>
      <c r="B79" s="25"/>
      <c r="C79" s="25"/>
      <c r="D79" s="25"/>
      <c r="E79" s="68"/>
      <c r="F79" s="68"/>
      <c r="G79" s="68"/>
      <c r="H79" s="68"/>
      <c r="I79" s="68"/>
      <c r="J79" s="68"/>
      <c r="K79" s="68"/>
      <c r="L79" s="68"/>
      <c r="M79" s="68"/>
      <c r="N79" s="68"/>
      <c r="O79" s="68"/>
      <c r="P79" s="68"/>
      <c r="Q79" s="68"/>
      <c r="R79" s="68"/>
      <c r="S79" s="68"/>
      <c r="T79" s="68"/>
      <c r="U79" s="68"/>
      <c r="V79" s="68"/>
      <c r="W79" s="68"/>
      <c r="X79" s="68"/>
      <c r="Y79" s="68"/>
      <c r="Z79" s="68"/>
      <c r="AF79" s="31"/>
      <c r="AG79" s="23"/>
      <c r="AI79" s="68"/>
      <c r="AJ79" s="25"/>
      <c r="AK79" s="34"/>
      <c r="AL79" s="23"/>
      <c r="AM79" s="34"/>
      <c r="AN79" s="34"/>
      <c r="AO79" s="34"/>
      <c r="AP79" s="34"/>
      <c r="AQ79" s="34"/>
      <c r="AR79" s="34"/>
      <c r="AS79" s="34"/>
    </row>
    <row r="80" spans="1:45" ht="15.75" customHeight="1" x14ac:dyDescent="0.2">
      <c r="A80" s="75"/>
      <c r="B80" s="25"/>
      <c r="C80" s="25"/>
      <c r="D80" s="25"/>
      <c r="E80" s="68"/>
      <c r="F80" s="68"/>
      <c r="G80" s="68"/>
      <c r="H80" s="68"/>
      <c r="I80" s="68"/>
      <c r="J80" s="68"/>
      <c r="K80" s="68"/>
      <c r="L80" s="68"/>
      <c r="M80" s="68"/>
      <c r="N80" s="68"/>
      <c r="O80" s="68"/>
      <c r="P80" s="68"/>
      <c r="Q80" s="68"/>
      <c r="R80" s="68"/>
      <c r="S80" s="68"/>
      <c r="T80" s="68"/>
      <c r="U80" s="68"/>
      <c r="V80" s="68"/>
      <c r="W80" s="68"/>
      <c r="X80" s="68"/>
      <c r="Y80" s="68"/>
      <c r="Z80" s="68"/>
      <c r="AF80" s="20"/>
      <c r="AG80" s="23"/>
      <c r="AI80" s="68"/>
      <c r="AJ80" s="25"/>
      <c r="AK80" s="34"/>
      <c r="AL80" s="23"/>
      <c r="AM80" s="34"/>
      <c r="AN80" s="34"/>
      <c r="AO80" s="34"/>
      <c r="AP80" s="34"/>
      <c r="AQ80" s="34"/>
      <c r="AR80" s="34"/>
      <c r="AS80" s="34"/>
    </row>
    <row r="81" spans="1:45" ht="15.75" customHeight="1" x14ac:dyDescent="0.2">
      <c r="A81" s="75"/>
      <c r="B81" s="76"/>
      <c r="C81" s="37"/>
      <c r="D81" s="25"/>
      <c r="E81" s="68"/>
      <c r="F81" s="68"/>
      <c r="G81" s="68"/>
      <c r="H81" s="68"/>
      <c r="I81" s="68"/>
      <c r="J81" s="68"/>
      <c r="K81" s="68"/>
      <c r="L81" s="68"/>
      <c r="M81" s="68"/>
      <c r="N81" s="68"/>
      <c r="O81" s="68"/>
      <c r="P81" s="68"/>
      <c r="Q81" s="68"/>
      <c r="R81" s="68"/>
      <c r="S81" s="68"/>
      <c r="T81" s="68"/>
      <c r="U81" s="68"/>
      <c r="V81" s="68"/>
      <c r="W81" s="68"/>
      <c r="X81" s="68"/>
      <c r="Y81" s="68"/>
      <c r="Z81" s="68"/>
      <c r="AG81" s="33"/>
      <c r="AI81" s="68"/>
      <c r="AJ81" s="76"/>
      <c r="AK81" s="33"/>
      <c r="AL81" s="35"/>
      <c r="AM81" s="33"/>
      <c r="AN81" s="33"/>
      <c r="AO81" s="33"/>
      <c r="AP81" s="33"/>
      <c r="AQ81" s="33"/>
      <c r="AR81" s="36"/>
      <c r="AS81" s="34"/>
    </row>
    <row r="82" spans="1:45" ht="15.75" customHeight="1" x14ac:dyDescent="0.2">
      <c r="A82" s="75"/>
      <c r="B82" s="76"/>
      <c r="C82" s="25"/>
      <c r="D82" s="25"/>
      <c r="E82" s="68"/>
      <c r="F82" s="68"/>
      <c r="G82" s="68"/>
      <c r="H82" s="68"/>
      <c r="I82" s="68"/>
      <c r="J82" s="68"/>
      <c r="K82" s="68"/>
      <c r="L82" s="68"/>
      <c r="M82" s="68"/>
      <c r="N82" s="68"/>
      <c r="O82" s="68"/>
      <c r="P82" s="68"/>
      <c r="Q82" s="68"/>
      <c r="R82" s="68"/>
      <c r="S82" s="68"/>
      <c r="T82" s="68"/>
      <c r="U82" s="68"/>
      <c r="V82" s="68"/>
      <c r="W82" s="68"/>
      <c r="X82" s="68"/>
      <c r="Y82" s="68"/>
      <c r="Z82" s="68"/>
      <c r="AG82" s="27"/>
      <c r="AI82" s="68"/>
      <c r="AJ82" s="25"/>
      <c r="AK82" s="34"/>
      <c r="AL82" s="23"/>
      <c r="AM82" s="34"/>
      <c r="AN82" s="34"/>
      <c r="AO82" s="34"/>
      <c r="AP82" s="34"/>
      <c r="AQ82" s="34"/>
      <c r="AR82" s="34"/>
      <c r="AS82" s="34"/>
    </row>
    <row r="83" spans="1:45" ht="30.75" customHeight="1" x14ac:dyDescent="0.3">
      <c r="A83" s="75"/>
      <c r="B83" s="25"/>
      <c r="C83" s="25"/>
      <c r="D83" s="25"/>
      <c r="E83" s="68"/>
      <c r="F83" s="68"/>
      <c r="G83" s="68"/>
      <c r="H83" s="68"/>
      <c r="I83" s="68"/>
      <c r="J83" s="68"/>
      <c r="K83" s="68"/>
      <c r="L83" s="68"/>
      <c r="M83" s="68"/>
      <c r="N83" s="68"/>
      <c r="O83" s="68"/>
      <c r="P83" s="68"/>
      <c r="Q83" s="68"/>
      <c r="R83" s="68"/>
      <c r="S83" s="68"/>
      <c r="T83" s="68"/>
      <c r="U83" s="68"/>
      <c r="V83" s="68"/>
      <c r="W83" s="68"/>
      <c r="X83" s="68"/>
      <c r="Y83" s="68"/>
      <c r="Z83" s="68"/>
      <c r="AE83" s="38"/>
      <c r="AF83" s="32"/>
      <c r="AG83" s="27"/>
      <c r="AI83" s="68"/>
      <c r="AJ83" s="25"/>
      <c r="AK83" s="34"/>
      <c r="AL83" s="23"/>
      <c r="AM83" s="34"/>
      <c r="AN83" s="34"/>
      <c r="AO83" s="34"/>
      <c r="AP83" s="34"/>
      <c r="AQ83" s="34"/>
      <c r="AR83" s="34"/>
      <c r="AS83" s="34"/>
    </row>
    <row r="84" spans="1:45" ht="33" customHeight="1" x14ac:dyDescent="0.3">
      <c r="A84" s="74"/>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E84" s="38"/>
      <c r="AF84" s="32"/>
      <c r="AG84" s="27"/>
      <c r="AI84" s="68"/>
      <c r="AJ84" s="25"/>
      <c r="AK84" s="34"/>
      <c r="AL84" s="23"/>
      <c r="AM84" s="34"/>
      <c r="AN84" s="34"/>
      <c r="AO84" s="34"/>
      <c r="AP84" s="34"/>
      <c r="AQ84" s="34"/>
      <c r="AR84" s="34"/>
      <c r="AS84" s="34"/>
    </row>
    <row r="85" spans="1:45" ht="15.75" customHeight="1" x14ac:dyDescent="0.2">
      <c r="A85" s="74"/>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G85" s="27"/>
      <c r="AI85" s="68"/>
      <c r="AJ85" s="25"/>
      <c r="AK85" s="34"/>
      <c r="AL85" s="23"/>
      <c r="AM85" s="34"/>
      <c r="AN85" s="34"/>
      <c r="AO85" s="34"/>
      <c r="AP85" s="34"/>
      <c r="AQ85" s="34"/>
      <c r="AR85" s="34"/>
      <c r="AS85" s="34"/>
    </row>
    <row r="86" spans="1:45" ht="15.75" customHeight="1" x14ac:dyDescent="0.2">
      <c r="A86" s="74"/>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F86" s="20"/>
      <c r="AG86" s="26"/>
      <c r="AI86" s="68"/>
      <c r="AJ86" s="25"/>
      <c r="AK86" s="34"/>
      <c r="AL86" s="34"/>
      <c r="AM86" s="34"/>
      <c r="AN86" s="34"/>
      <c r="AO86" s="34"/>
      <c r="AP86" s="34"/>
      <c r="AQ86" s="34"/>
      <c r="AR86" s="34"/>
      <c r="AS86" s="34"/>
    </row>
    <row r="87" spans="1:45" ht="15.75" customHeight="1" x14ac:dyDescent="0.2">
      <c r="A87" s="74"/>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F87" s="20"/>
      <c r="AG87" s="78"/>
      <c r="AI87" s="68"/>
      <c r="AJ87" s="25"/>
      <c r="AK87" s="34"/>
      <c r="AL87" s="34"/>
      <c r="AM87" s="34"/>
      <c r="AN87" s="34"/>
      <c r="AO87" s="34"/>
      <c r="AP87" s="34"/>
      <c r="AQ87" s="34"/>
      <c r="AR87" s="34"/>
      <c r="AS87" s="34"/>
    </row>
    <row r="88" spans="1:45" ht="15.75" customHeight="1" x14ac:dyDescent="0.2">
      <c r="A88" s="74"/>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F88" s="39"/>
      <c r="AG88" s="24"/>
      <c r="AI88" s="68"/>
      <c r="AJ88" s="25"/>
      <c r="AK88" s="34"/>
      <c r="AL88" s="34"/>
      <c r="AM88" s="34"/>
      <c r="AN88" s="34"/>
      <c r="AO88" s="34"/>
      <c r="AP88" s="34"/>
      <c r="AQ88" s="34"/>
      <c r="AR88" s="34"/>
      <c r="AS88" s="34"/>
    </row>
    <row r="89" spans="1:45" ht="15.75" customHeight="1" x14ac:dyDescent="0.2">
      <c r="A89" s="74"/>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F89" s="20"/>
      <c r="AG89" s="24"/>
      <c r="AI89" s="68"/>
      <c r="AJ89" s="25"/>
      <c r="AK89" s="34"/>
      <c r="AL89" s="34"/>
      <c r="AM89" s="34"/>
      <c r="AN89" s="34"/>
      <c r="AO89" s="34"/>
      <c r="AP89" s="34"/>
      <c r="AQ89" s="34"/>
      <c r="AR89" s="34"/>
      <c r="AS89" s="34"/>
    </row>
    <row r="90" spans="1:45" ht="15.75" customHeight="1" x14ac:dyDescent="0.2">
      <c r="A90" s="74"/>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G90" s="24"/>
      <c r="AI90" s="68"/>
      <c r="AJ90" s="25"/>
      <c r="AK90" s="34"/>
      <c r="AL90" s="34"/>
      <c r="AM90" s="34"/>
      <c r="AN90" s="34"/>
      <c r="AO90" s="34"/>
      <c r="AP90" s="34"/>
      <c r="AQ90" s="34"/>
      <c r="AR90" s="34"/>
      <c r="AS90" s="34"/>
    </row>
    <row r="91" spans="1:45" ht="15.75" customHeight="1" x14ac:dyDescent="0.2">
      <c r="A91" s="74"/>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G91" s="24"/>
      <c r="AI91" s="68"/>
      <c r="AJ91" s="25"/>
      <c r="AK91" s="34"/>
      <c r="AL91" s="34"/>
      <c r="AM91" s="34"/>
      <c r="AN91" s="34"/>
      <c r="AO91" s="34"/>
      <c r="AP91" s="34"/>
      <c r="AQ91" s="34"/>
      <c r="AR91" s="34"/>
      <c r="AS91" s="34"/>
    </row>
    <row r="92" spans="1:45" ht="15.75" customHeight="1" x14ac:dyDescent="0.2">
      <c r="A92" s="74"/>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G92" s="24"/>
      <c r="AI92" s="68"/>
      <c r="AJ92" s="68"/>
    </row>
    <row r="93" spans="1:45" ht="15.75" customHeight="1" x14ac:dyDescent="0.2">
      <c r="A93" s="74"/>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G93" s="24"/>
      <c r="AI93" s="68"/>
      <c r="AJ93" s="68"/>
    </row>
    <row r="94" spans="1:45" ht="15.75" customHeight="1" x14ac:dyDescent="0.2">
      <c r="A94" s="74"/>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G94" s="24"/>
      <c r="AI94" s="68"/>
      <c r="AJ94" s="68"/>
    </row>
    <row r="95" spans="1:45" ht="15.75" customHeight="1" x14ac:dyDescent="0.2">
      <c r="A95" s="74"/>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G95" s="24"/>
      <c r="AI95" s="68"/>
      <c r="AJ95" s="68"/>
    </row>
    <row r="96" spans="1:45" ht="15.75" customHeight="1" x14ac:dyDescent="0.2">
      <c r="A96" s="74"/>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G96" s="24"/>
      <c r="AI96" s="68"/>
      <c r="AJ96" s="68"/>
    </row>
    <row r="97" spans="1:36" ht="15.75" customHeight="1" x14ac:dyDescent="0.2">
      <c r="A97" s="74"/>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G97" s="24"/>
      <c r="AI97" s="68"/>
      <c r="AJ97" s="68"/>
    </row>
    <row r="98" spans="1:36" ht="15.75" customHeight="1" x14ac:dyDescent="0.2">
      <c r="A98" s="74"/>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G98" s="25"/>
      <c r="AI98" s="68"/>
      <c r="AJ98" s="68"/>
    </row>
    <row r="99" spans="1:36" ht="15.75" customHeight="1" x14ac:dyDescent="0.2">
      <c r="A99" s="74"/>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I99" s="68"/>
      <c r="AJ99" s="68"/>
    </row>
    <row r="100" spans="1:36" ht="15.75" customHeight="1" x14ac:dyDescent="0.2">
      <c r="A100" s="74"/>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I100" s="68"/>
      <c r="AJ100" s="68"/>
    </row>
    <row r="101" spans="1:36" ht="15.75" customHeight="1" x14ac:dyDescent="0.2">
      <c r="A101" s="74"/>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I101" s="68"/>
      <c r="AJ101" s="68"/>
    </row>
    <row r="102" spans="1:36" ht="15.75" customHeight="1" x14ac:dyDescent="0.2">
      <c r="A102" s="74"/>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I102" s="68"/>
      <c r="AJ102" s="68"/>
    </row>
    <row r="103" spans="1:36" ht="15.75" customHeight="1" x14ac:dyDescent="0.2">
      <c r="A103" s="74"/>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I103" s="68"/>
      <c r="AJ103" s="68"/>
    </row>
    <row r="104" spans="1:36" ht="15.75" customHeight="1" x14ac:dyDescent="0.2">
      <c r="A104" s="74"/>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I104" s="68"/>
      <c r="AJ104" s="68"/>
    </row>
    <row r="105" spans="1:36" ht="15.75" customHeight="1" x14ac:dyDescent="0.2">
      <c r="A105" s="74"/>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I105" s="68"/>
      <c r="AJ105" s="68"/>
    </row>
    <row r="106" spans="1:36" ht="15.75" customHeight="1" x14ac:dyDescent="0.2">
      <c r="A106" s="74"/>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I106" s="68"/>
      <c r="AJ106" s="68"/>
    </row>
    <row r="107" spans="1:36" ht="15.75" customHeight="1" x14ac:dyDescent="0.2">
      <c r="A107" s="74"/>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I107" s="68"/>
      <c r="AJ107" s="68"/>
    </row>
    <row r="108" spans="1:36" ht="15.75" customHeight="1" x14ac:dyDescent="0.2">
      <c r="A108" s="74"/>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I108" s="68"/>
      <c r="AJ108" s="68"/>
    </row>
    <row r="109" spans="1:36" ht="15.75" customHeight="1" x14ac:dyDescent="0.2">
      <c r="A109" s="74"/>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I109" s="68"/>
      <c r="AJ109" s="68"/>
    </row>
    <row r="110" spans="1:36" ht="15.75" customHeight="1" x14ac:dyDescent="0.2">
      <c r="A110" s="74"/>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I110" s="68"/>
      <c r="AJ110" s="68"/>
    </row>
    <row r="111" spans="1:36" ht="15.75" customHeight="1" x14ac:dyDescent="0.2">
      <c r="A111" s="74"/>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I111" s="68"/>
      <c r="AJ111" s="68"/>
    </row>
    <row r="112" spans="1:36" ht="15.75" customHeight="1" x14ac:dyDescent="0.2">
      <c r="A112" s="74"/>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I112" s="68"/>
      <c r="AJ112" s="68"/>
    </row>
    <row r="113" spans="1:36" ht="15.75" customHeight="1" x14ac:dyDescent="0.2">
      <c r="A113" s="74"/>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I113" s="68"/>
      <c r="AJ113" s="68"/>
    </row>
    <row r="114" spans="1:36" ht="15.75" customHeight="1" x14ac:dyDescent="0.2">
      <c r="A114" s="74"/>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I114" s="68"/>
      <c r="AJ114" s="68"/>
    </row>
    <row r="115" spans="1:36" ht="15.75" customHeight="1" x14ac:dyDescent="0.2">
      <c r="A115" s="74"/>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I115" s="68"/>
      <c r="AJ115" s="68"/>
    </row>
    <row r="116" spans="1:36" ht="15.75" customHeight="1" x14ac:dyDescent="0.2">
      <c r="A116" s="74"/>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I116" s="68"/>
      <c r="AJ116" s="68"/>
    </row>
    <row r="117" spans="1:36" ht="15.75" customHeight="1" x14ac:dyDescent="0.2">
      <c r="A117" s="74"/>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I117" s="68"/>
      <c r="AJ117" s="68"/>
    </row>
    <row r="118" spans="1:36" ht="15.75" customHeight="1" x14ac:dyDescent="0.2">
      <c r="A118" s="74"/>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I118" s="68"/>
      <c r="AJ118" s="68"/>
    </row>
    <row r="119" spans="1:36" ht="15.75" customHeight="1" x14ac:dyDescent="0.2">
      <c r="A119" s="74"/>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I119" s="68"/>
      <c r="AJ119" s="68"/>
    </row>
    <row r="120" spans="1:36" ht="15.75" customHeight="1" x14ac:dyDescent="0.2">
      <c r="A120" s="74"/>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I120" s="68"/>
      <c r="AJ120" s="68"/>
    </row>
    <row r="121" spans="1:36" ht="15.75" customHeight="1" x14ac:dyDescent="0.2">
      <c r="A121" s="74"/>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I121" s="68"/>
      <c r="AJ121" s="68"/>
    </row>
    <row r="122" spans="1:36" ht="15.75" customHeight="1" x14ac:dyDescent="0.2">
      <c r="A122" s="74"/>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I122" s="68"/>
      <c r="AJ122" s="68"/>
    </row>
    <row r="123" spans="1:36" ht="15.75" customHeight="1" x14ac:dyDescent="0.2">
      <c r="A123" s="74"/>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I123" s="68"/>
      <c r="AJ123" s="68"/>
    </row>
    <row r="124" spans="1:36" ht="15.75" customHeight="1" x14ac:dyDescent="0.2">
      <c r="A124" s="74"/>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I124" s="68"/>
      <c r="AJ124" s="68"/>
    </row>
    <row r="125" spans="1:36" ht="15.75" customHeight="1" x14ac:dyDescent="0.2">
      <c r="A125" s="74"/>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I125" s="68"/>
      <c r="AJ125" s="68"/>
    </row>
    <row r="126" spans="1:36" ht="15.75" customHeight="1" x14ac:dyDescent="0.2">
      <c r="A126" s="74"/>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I126" s="68"/>
      <c r="AJ126" s="68"/>
    </row>
    <row r="127" spans="1:36" ht="15.75" customHeight="1" x14ac:dyDescent="0.2">
      <c r="AI127" s="68"/>
      <c r="AJ127" s="68"/>
    </row>
    <row r="128" spans="1:36" ht="15.75" customHeight="1" x14ac:dyDescent="0.2">
      <c r="AI128" s="68"/>
      <c r="AJ128" s="68"/>
    </row>
    <row r="129" spans="35:36" ht="15.75" customHeight="1" x14ac:dyDescent="0.2">
      <c r="AI129" s="68"/>
      <c r="AJ129" s="68"/>
    </row>
    <row r="130" spans="35:36" ht="15.75" customHeight="1" x14ac:dyDescent="0.2">
      <c r="AI130" s="68"/>
      <c r="AJ130" s="68"/>
    </row>
    <row r="131" spans="35:36" ht="15.75" customHeight="1" x14ac:dyDescent="0.2">
      <c r="AI131" s="68"/>
      <c r="AJ131" s="68"/>
    </row>
    <row r="132" spans="35:36" ht="15.75" customHeight="1" x14ac:dyDescent="0.2">
      <c r="AI132" s="68"/>
      <c r="AJ132" s="68"/>
    </row>
    <row r="133" spans="35:36" ht="15.75" customHeight="1" x14ac:dyDescent="0.2">
      <c r="AI133" s="68"/>
      <c r="AJ133" s="68"/>
    </row>
    <row r="134" spans="35:36" ht="15.75" customHeight="1" x14ac:dyDescent="0.2">
      <c r="AI134" s="68"/>
      <c r="AJ134" s="68"/>
    </row>
    <row r="135" spans="35:36" ht="15.75" customHeight="1" x14ac:dyDescent="0.2">
      <c r="AI135" s="68"/>
      <c r="AJ135" s="68"/>
    </row>
    <row r="136" spans="35:36" ht="15.75" customHeight="1" x14ac:dyDescent="0.2">
      <c r="AI136" s="68"/>
      <c r="AJ136" s="68"/>
    </row>
    <row r="137" spans="35:36" ht="15.75" customHeight="1" x14ac:dyDescent="0.2">
      <c r="AI137" s="68"/>
      <c r="AJ137" s="68"/>
    </row>
    <row r="138" spans="35:36" ht="15.75" customHeight="1" x14ac:dyDescent="0.2">
      <c r="AI138" s="68"/>
      <c r="AJ138" s="68"/>
    </row>
    <row r="139" spans="35:36" ht="15.75" customHeight="1" x14ac:dyDescent="0.2">
      <c r="AI139" s="68"/>
      <c r="AJ139" s="68"/>
    </row>
    <row r="140" spans="35:36" ht="15.75" customHeight="1" x14ac:dyDescent="0.2">
      <c r="AI140" s="68"/>
      <c r="AJ140" s="68"/>
    </row>
    <row r="141" spans="35:36" ht="15.75" customHeight="1" x14ac:dyDescent="0.2">
      <c r="AI141" s="68"/>
      <c r="AJ141" s="68"/>
    </row>
    <row r="142" spans="35:36" ht="15.75" customHeight="1" x14ac:dyDescent="0.2">
      <c r="AI142" s="68"/>
      <c r="AJ142" s="68"/>
    </row>
    <row r="143" spans="35:36" ht="15.75" customHeight="1" x14ac:dyDescent="0.2">
      <c r="AI143" s="68"/>
      <c r="AJ143" s="68"/>
    </row>
    <row r="144" spans="35:36" ht="15.75" customHeight="1" x14ac:dyDescent="0.2">
      <c r="AI144" s="68"/>
      <c r="AJ144" s="68"/>
    </row>
    <row r="145" spans="35:36" ht="15.75" customHeight="1" x14ac:dyDescent="0.2">
      <c r="AI145" s="68"/>
      <c r="AJ145" s="68"/>
    </row>
    <row r="146" spans="35:36" ht="15.75" customHeight="1" x14ac:dyDescent="0.2">
      <c r="AI146" s="68"/>
      <c r="AJ146" s="68"/>
    </row>
    <row r="147" spans="35:36" ht="15.75" customHeight="1" x14ac:dyDescent="0.2">
      <c r="AI147" s="68"/>
      <c r="AJ147" s="68"/>
    </row>
    <row r="148" spans="35:36" ht="15.75" customHeight="1" x14ac:dyDescent="0.2">
      <c r="AI148" s="68"/>
      <c r="AJ148" s="68"/>
    </row>
    <row r="149" spans="35:36" ht="15.75" customHeight="1" x14ac:dyDescent="0.2">
      <c r="AI149" s="68"/>
      <c r="AJ149" s="68"/>
    </row>
    <row r="150" spans="35:36" ht="15.75" customHeight="1" x14ac:dyDescent="0.2">
      <c r="AI150" s="68"/>
      <c r="AJ150" s="68"/>
    </row>
    <row r="151" spans="35:36" ht="15.75" customHeight="1" x14ac:dyDescent="0.2">
      <c r="AI151" s="68"/>
      <c r="AJ151" s="68"/>
    </row>
    <row r="152" spans="35:36" ht="15.75" customHeight="1" x14ac:dyDescent="0.2">
      <c r="AI152" s="68"/>
      <c r="AJ152" s="68"/>
    </row>
    <row r="153" spans="35:36" ht="15.75" customHeight="1" x14ac:dyDescent="0.2">
      <c r="AI153" s="68"/>
      <c r="AJ153" s="68"/>
    </row>
    <row r="154" spans="35:36" ht="15.75" customHeight="1" x14ac:dyDescent="0.2">
      <c r="AI154" s="68"/>
      <c r="AJ154" s="68"/>
    </row>
    <row r="155" spans="35:36" ht="15.75" customHeight="1" x14ac:dyDescent="0.2">
      <c r="AI155" s="68"/>
      <c r="AJ155" s="68"/>
    </row>
    <row r="156" spans="35:36" ht="15.75" customHeight="1" x14ac:dyDescent="0.2">
      <c r="AI156" s="68"/>
      <c r="AJ156" s="68"/>
    </row>
    <row r="157" spans="35:36" ht="15.75" customHeight="1" x14ac:dyDescent="0.2">
      <c r="AI157" s="68"/>
      <c r="AJ157" s="68"/>
    </row>
    <row r="158" spans="35:36" ht="15.75" customHeight="1" x14ac:dyDescent="0.2">
      <c r="AI158" s="68"/>
      <c r="AJ158" s="68"/>
    </row>
    <row r="159" spans="35:36" ht="15.75" customHeight="1" x14ac:dyDescent="0.2">
      <c r="AI159" s="68"/>
      <c r="AJ159" s="68"/>
    </row>
    <row r="160" spans="35:36" ht="15.75" customHeight="1" x14ac:dyDescent="0.2">
      <c r="AI160" s="68"/>
      <c r="AJ160" s="68"/>
    </row>
    <row r="161" spans="35:36" ht="15.75" customHeight="1" x14ac:dyDescent="0.2">
      <c r="AI161" s="68"/>
      <c r="AJ161" s="68"/>
    </row>
    <row r="162" spans="35:36" ht="15.75" customHeight="1" x14ac:dyDescent="0.2">
      <c r="AI162" s="68"/>
      <c r="AJ162" s="68"/>
    </row>
    <row r="163" spans="35:36" ht="15.75" customHeight="1" x14ac:dyDescent="0.2">
      <c r="AI163" s="68"/>
      <c r="AJ163" s="68"/>
    </row>
    <row r="164" spans="35:36" ht="15.75" customHeight="1" x14ac:dyDescent="0.2">
      <c r="AI164" s="68"/>
      <c r="AJ164" s="68"/>
    </row>
    <row r="165" spans="35:36" ht="15.75" customHeight="1" x14ac:dyDescent="0.2">
      <c r="AI165" s="68"/>
      <c r="AJ165" s="68"/>
    </row>
    <row r="166" spans="35:36" ht="15.75" customHeight="1" x14ac:dyDescent="0.2">
      <c r="AI166" s="68"/>
      <c r="AJ166" s="68"/>
    </row>
    <row r="167" spans="35:36" ht="15.75" customHeight="1" x14ac:dyDescent="0.2">
      <c r="AI167" s="68"/>
      <c r="AJ167" s="68"/>
    </row>
    <row r="168" spans="35:36" ht="15.75" customHeight="1" x14ac:dyDescent="0.2">
      <c r="AI168" s="68"/>
      <c r="AJ168" s="68"/>
    </row>
    <row r="169" spans="35:36" ht="15.75" customHeight="1" x14ac:dyDescent="0.2">
      <c r="AI169" s="68"/>
      <c r="AJ169" s="68"/>
    </row>
    <row r="170" spans="35:36" ht="15.75" customHeight="1" x14ac:dyDescent="0.2">
      <c r="AI170" s="68"/>
      <c r="AJ170" s="68"/>
    </row>
    <row r="171" spans="35:36" ht="15.75" customHeight="1" x14ac:dyDescent="0.2">
      <c r="AI171" s="68"/>
      <c r="AJ171" s="68"/>
    </row>
    <row r="172" spans="35:36" ht="15.75" customHeight="1" x14ac:dyDescent="0.2">
      <c r="AI172" s="68"/>
      <c r="AJ172" s="68"/>
    </row>
    <row r="173" spans="35:36" ht="15.75" customHeight="1" x14ac:dyDescent="0.2">
      <c r="AI173" s="68"/>
      <c r="AJ173" s="68"/>
    </row>
    <row r="174" spans="35:36" ht="15.75" customHeight="1" x14ac:dyDescent="0.2">
      <c r="AI174" s="68"/>
      <c r="AJ174" s="68"/>
    </row>
    <row r="175" spans="35:36" ht="15.75" customHeight="1" x14ac:dyDescent="0.2">
      <c r="AI175" s="68"/>
      <c r="AJ175" s="68"/>
    </row>
    <row r="176" spans="35:36" ht="15.75" customHeight="1" x14ac:dyDescent="0.2">
      <c r="AI176" s="68"/>
      <c r="AJ176" s="68"/>
    </row>
    <row r="177" spans="35:36" ht="15.75" customHeight="1" x14ac:dyDescent="0.2">
      <c r="AI177" s="68"/>
      <c r="AJ177" s="68"/>
    </row>
    <row r="178" spans="35:36" ht="15.75" customHeight="1" x14ac:dyDescent="0.2">
      <c r="AI178" s="68"/>
      <c r="AJ178" s="68"/>
    </row>
    <row r="179" spans="35:36" ht="15.75" customHeight="1" x14ac:dyDescent="0.2">
      <c r="AI179" s="68"/>
      <c r="AJ179" s="68"/>
    </row>
    <row r="180" spans="35:36" ht="15.75" customHeight="1" x14ac:dyDescent="0.2">
      <c r="AI180" s="68"/>
      <c r="AJ180" s="68"/>
    </row>
    <row r="181" spans="35:36" ht="15.75" customHeight="1" x14ac:dyDescent="0.2">
      <c r="AI181" s="68"/>
      <c r="AJ181" s="68"/>
    </row>
    <row r="182" spans="35:36" ht="15.75" customHeight="1" x14ac:dyDescent="0.2">
      <c r="AI182" s="68"/>
      <c r="AJ182" s="68"/>
    </row>
    <row r="183" spans="35:36" ht="15.75" customHeight="1" x14ac:dyDescent="0.2">
      <c r="AI183" s="68"/>
      <c r="AJ183" s="68"/>
    </row>
    <row r="184" spans="35:36" ht="15.75" customHeight="1" x14ac:dyDescent="0.2">
      <c r="AI184" s="68"/>
      <c r="AJ184" s="68"/>
    </row>
    <row r="185" spans="35:36" ht="15.75" customHeight="1" x14ac:dyDescent="0.2">
      <c r="AI185" s="68"/>
      <c r="AJ185" s="68"/>
    </row>
    <row r="186" spans="35:36" ht="15.75" customHeight="1" x14ac:dyDescent="0.2">
      <c r="AI186" s="68"/>
      <c r="AJ186" s="68"/>
    </row>
    <row r="187" spans="35:36" ht="15.75" customHeight="1" x14ac:dyDescent="0.2">
      <c r="AI187" s="68"/>
      <c r="AJ187" s="68"/>
    </row>
    <row r="188" spans="35:36" ht="15.75" customHeight="1" x14ac:dyDescent="0.2">
      <c r="AI188" s="68"/>
      <c r="AJ188" s="68"/>
    </row>
    <row r="189" spans="35:36" ht="15.75" customHeight="1" x14ac:dyDescent="0.2">
      <c r="AI189" s="68"/>
      <c r="AJ189" s="68"/>
    </row>
    <row r="190" spans="35:36" ht="15.75" customHeight="1" x14ac:dyDescent="0.2">
      <c r="AI190" s="68"/>
      <c r="AJ190" s="68"/>
    </row>
    <row r="191" spans="35:36" ht="15.75" customHeight="1" x14ac:dyDescent="0.2">
      <c r="AI191" s="68"/>
      <c r="AJ191" s="68"/>
    </row>
    <row r="192" spans="35:36" ht="15.75" customHeight="1" x14ac:dyDescent="0.2">
      <c r="AI192" s="68"/>
      <c r="AJ192" s="68"/>
    </row>
    <row r="193" spans="35:36" ht="15.75" customHeight="1" x14ac:dyDescent="0.2">
      <c r="AI193" s="68"/>
      <c r="AJ193" s="68"/>
    </row>
    <row r="194" spans="35:36" ht="15.75" customHeight="1" x14ac:dyDescent="0.2">
      <c r="AI194" s="68"/>
      <c r="AJ194" s="68"/>
    </row>
    <row r="195" spans="35:36" ht="15.75" customHeight="1" x14ac:dyDescent="0.2">
      <c r="AI195" s="68"/>
      <c r="AJ195" s="68"/>
    </row>
    <row r="196" spans="35:36" ht="15.75" customHeight="1" x14ac:dyDescent="0.2">
      <c r="AI196" s="68"/>
      <c r="AJ196" s="68"/>
    </row>
    <row r="197" spans="35:36" ht="15.75" customHeight="1" x14ac:dyDescent="0.2">
      <c r="AI197" s="68"/>
      <c r="AJ197" s="68"/>
    </row>
    <row r="198" spans="35:36" ht="15.75" customHeight="1" x14ac:dyDescent="0.2">
      <c r="AI198" s="68"/>
      <c r="AJ198" s="68"/>
    </row>
    <row r="199" spans="35:36" ht="15.75" customHeight="1" x14ac:dyDescent="0.2">
      <c r="AI199" s="68"/>
      <c r="AJ199" s="68"/>
    </row>
    <row r="200" spans="35:36" ht="15.75" customHeight="1" x14ac:dyDescent="0.2">
      <c r="AI200" s="68"/>
      <c r="AJ200" s="68"/>
    </row>
    <row r="201" spans="35:36" ht="15.75" customHeight="1" x14ac:dyDescent="0.2">
      <c r="AI201" s="68"/>
      <c r="AJ201" s="68"/>
    </row>
    <row r="202" spans="35:36" ht="15.75" customHeight="1" x14ac:dyDescent="0.2">
      <c r="AI202" s="68"/>
      <c r="AJ202" s="68"/>
    </row>
    <row r="203" spans="35:36" ht="15.75" customHeight="1" x14ac:dyDescent="0.2">
      <c r="AI203" s="68"/>
      <c r="AJ203" s="68"/>
    </row>
    <row r="204" spans="35:36" ht="15.75" customHeight="1" x14ac:dyDescent="0.2">
      <c r="AI204" s="68"/>
      <c r="AJ204" s="68"/>
    </row>
    <row r="205" spans="35:36" ht="15.75" customHeight="1" x14ac:dyDescent="0.2">
      <c r="AI205" s="68"/>
      <c r="AJ205" s="68"/>
    </row>
    <row r="206" spans="35:36" ht="15.75" customHeight="1" x14ac:dyDescent="0.2">
      <c r="AI206" s="68"/>
      <c r="AJ206" s="68"/>
    </row>
    <row r="207" spans="35:36" ht="15.75" customHeight="1" x14ac:dyDescent="0.2">
      <c r="AI207" s="68"/>
      <c r="AJ207" s="68"/>
    </row>
    <row r="208" spans="35:36" ht="15.75" customHeight="1" x14ac:dyDescent="0.2">
      <c r="AI208" s="68"/>
      <c r="AJ208" s="68"/>
    </row>
    <row r="209" spans="35:36" ht="15.75" customHeight="1" x14ac:dyDescent="0.2">
      <c r="AI209" s="68"/>
      <c r="AJ209" s="68"/>
    </row>
    <row r="210" spans="35:36" ht="15.75" customHeight="1" x14ac:dyDescent="0.2">
      <c r="AI210" s="68"/>
      <c r="AJ210" s="68"/>
    </row>
    <row r="211" spans="35:36" ht="15.75" customHeight="1" x14ac:dyDescent="0.2">
      <c r="AI211" s="68"/>
      <c r="AJ211" s="68"/>
    </row>
    <row r="212" spans="35:36" ht="15.75" customHeight="1" x14ac:dyDescent="0.2">
      <c r="AI212" s="68"/>
      <c r="AJ212" s="68"/>
    </row>
    <row r="213" spans="35:36" ht="15.75" customHeight="1" x14ac:dyDescent="0.2">
      <c r="AI213" s="68"/>
      <c r="AJ213" s="68"/>
    </row>
    <row r="214" spans="35:36" ht="15.75" customHeight="1" x14ac:dyDescent="0.2">
      <c r="AI214" s="68"/>
      <c r="AJ214" s="68"/>
    </row>
    <row r="215" spans="35:36" ht="15.75" customHeight="1" x14ac:dyDescent="0.2">
      <c r="AI215" s="68"/>
      <c r="AJ215" s="68"/>
    </row>
    <row r="216" spans="35:36" ht="15.75" customHeight="1" x14ac:dyDescent="0.2">
      <c r="AI216" s="68"/>
      <c r="AJ216" s="68"/>
    </row>
    <row r="217" spans="35:36" ht="15.75" customHeight="1" x14ac:dyDescent="0.2">
      <c r="AI217" s="68"/>
      <c r="AJ217" s="68"/>
    </row>
    <row r="218" spans="35:36" ht="15.75" customHeight="1" x14ac:dyDescent="0.2">
      <c r="AI218" s="68"/>
      <c r="AJ218" s="68"/>
    </row>
    <row r="219" spans="35:36" ht="15.75" customHeight="1" x14ac:dyDescent="0.2">
      <c r="AI219" s="68"/>
      <c r="AJ219" s="68"/>
    </row>
    <row r="220" spans="35:36" ht="15.75" customHeight="1" x14ac:dyDescent="0.2">
      <c r="AI220" s="68"/>
      <c r="AJ220" s="68"/>
    </row>
    <row r="221" spans="35:36" ht="15.75" customHeight="1" x14ac:dyDescent="0.2">
      <c r="AI221" s="68"/>
      <c r="AJ221" s="68"/>
    </row>
    <row r="222" spans="35:36" ht="15.75" customHeight="1" x14ac:dyDescent="0.2">
      <c r="AI222" s="68"/>
      <c r="AJ222" s="68"/>
    </row>
    <row r="223" spans="35:36" ht="15.75" customHeight="1" x14ac:dyDescent="0.2">
      <c r="AI223" s="68"/>
      <c r="AJ223" s="68"/>
    </row>
    <row r="224" spans="35:36" ht="15.75" customHeight="1" x14ac:dyDescent="0.2">
      <c r="AI224" s="68"/>
      <c r="AJ224" s="68"/>
    </row>
    <row r="225" spans="35:36" ht="15.75" customHeight="1" x14ac:dyDescent="0.2">
      <c r="AI225" s="68"/>
      <c r="AJ225" s="68"/>
    </row>
    <row r="226" spans="35:36" ht="15.75" customHeight="1" x14ac:dyDescent="0.2">
      <c r="AI226" s="68"/>
      <c r="AJ226" s="68"/>
    </row>
    <row r="227" spans="35:36" ht="15.75" customHeight="1" x14ac:dyDescent="0.2">
      <c r="AI227" s="68"/>
      <c r="AJ227" s="68"/>
    </row>
    <row r="228" spans="35:36" ht="15.75" customHeight="1" x14ac:dyDescent="0.2">
      <c r="AI228" s="68"/>
      <c r="AJ228" s="68"/>
    </row>
    <row r="229" spans="35:36" ht="15.75" customHeight="1" x14ac:dyDescent="0.2">
      <c r="AI229" s="68"/>
      <c r="AJ229" s="68"/>
    </row>
    <row r="230" spans="35:36" ht="15.75" customHeight="1" x14ac:dyDescent="0.2">
      <c r="AI230" s="68"/>
      <c r="AJ230" s="68"/>
    </row>
    <row r="231" spans="35:36" ht="15.75" customHeight="1" x14ac:dyDescent="0.2">
      <c r="AI231" s="68"/>
      <c r="AJ231" s="68"/>
    </row>
    <row r="232" spans="35:36" ht="15.75" customHeight="1" x14ac:dyDescent="0.2">
      <c r="AI232" s="68"/>
      <c r="AJ232" s="68"/>
    </row>
    <row r="233" spans="35:36" ht="15.75" customHeight="1" x14ac:dyDescent="0.2">
      <c r="AI233" s="68"/>
      <c r="AJ233" s="68"/>
    </row>
    <row r="234" spans="35:36" ht="15.75" customHeight="1" x14ac:dyDescent="0.2">
      <c r="AI234" s="68"/>
      <c r="AJ234" s="68"/>
    </row>
    <row r="235" spans="35:36" ht="15.75" customHeight="1" x14ac:dyDescent="0.2">
      <c r="AI235" s="68"/>
      <c r="AJ235" s="68"/>
    </row>
    <row r="236" spans="35:36" ht="15.75" customHeight="1" x14ac:dyDescent="0.2">
      <c r="AI236" s="68"/>
      <c r="AJ236" s="68"/>
    </row>
    <row r="237" spans="35:36" ht="15.75" customHeight="1" x14ac:dyDescent="0.2">
      <c r="AI237" s="68"/>
      <c r="AJ237" s="68"/>
    </row>
    <row r="238" spans="35:36" ht="15.75" customHeight="1" x14ac:dyDescent="0.2">
      <c r="AI238" s="68"/>
      <c r="AJ238" s="68"/>
    </row>
    <row r="239" spans="35:36" ht="15.75" customHeight="1" x14ac:dyDescent="0.2">
      <c r="AI239" s="68"/>
      <c r="AJ239" s="68"/>
    </row>
    <row r="240" spans="35:36" ht="15.75" customHeight="1" x14ac:dyDescent="0.2">
      <c r="AI240" s="68"/>
      <c r="AJ240" s="68"/>
    </row>
    <row r="241" spans="35:36" ht="15.75" customHeight="1" x14ac:dyDescent="0.2">
      <c r="AI241" s="68"/>
      <c r="AJ241" s="68"/>
    </row>
    <row r="242" spans="35:36" ht="15.75" customHeight="1" x14ac:dyDescent="0.2">
      <c r="AI242" s="68"/>
      <c r="AJ242" s="68"/>
    </row>
    <row r="243" spans="35:36" ht="15.75" customHeight="1" x14ac:dyDescent="0.2">
      <c r="AI243" s="68"/>
      <c r="AJ243" s="68"/>
    </row>
    <row r="244" spans="35:36" ht="15.75" customHeight="1" x14ac:dyDescent="0.2">
      <c r="AI244" s="68"/>
      <c r="AJ244" s="68"/>
    </row>
    <row r="245" spans="35:36" ht="15.75" customHeight="1" x14ac:dyDescent="0.2">
      <c r="AI245" s="68"/>
      <c r="AJ245" s="68"/>
    </row>
    <row r="246" spans="35:36" ht="15.75" customHeight="1" x14ac:dyDescent="0.2">
      <c r="AI246" s="68"/>
      <c r="AJ246" s="68"/>
    </row>
    <row r="247" spans="35:36" ht="15.75" customHeight="1" x14ac:dyDescent="0.2">
      <c r="AI247" s="68"/>
      <c r="AJ247" s="68"/>
    </row>
    <row r="248" spans="35:36" ht="15.75" customHeight="1" x14ac:dyDescent="0.2">
      <c r="AI248" s="68"/>
      <c r="AJ248" s="68"/>
    </row>
    <row r="249" spans="35:36" ht="15.75" customHeight="1" x14ac:dyDescent="0.2">
      <c r="AI249" s="68"/>
      <c r="AJ249" s="68"/>
    </row>
    <row r="250" spans="35:36" ht="15.75" customHeight="1" x14ac:dyDescent="0.2">
      <c r="AI250" s="68"/>
      <c r="AJ250" s="68"/>
    </row>
    <row r="251" spans="35:36" ht="15.75" customHeight="1" x14ac:dyDescent="0.2">
      <c r="AI251" s="68"/>
      <c r="AJ251" s="68"/>
    </row>
    <row r="252" spans="35:36" ht="15.75" customHeight="1" x14ac:dyDescent="0.2">
      <c r="AI252" s="68"/>
      <c r="AJ252" s="68"/>
    </row>
    <row r="253" spans="35:36" ht="15.75" customHeight="1" x14ac:dyDescent="0.2">
      <c r="AI253" s="68"/>
      <c r="AJ253" s="68"/>
    </row>
    <row r="254" spans="35:36" ht="15.75" customHeight="1" x14ac:dyDescent="0.2">
      <c r="AI254" s="68"/>
      <c r="AJ254" s="68"/>
    </row>
    <row r="255" spans="35:36" ht="15.75" customHeight="1" x14ac:dyDescent="0.2">
      <c r="AI255" s="68"/>
      <c r="AJ255" s="68"/>
    </row>
    <row r="256" spans="35:36" ht="15.75" customHeight="1" x14ac:dyDescent="0.2">
      <c r="AI256" s="68"/>
      <c r="AJ256" s="68"/>
    </row>
    <row r="257" spans="35:36" ht="15.75" customHeight="1" x14ac:dyDescent="0.2">
      <c r="AI257" s="68"/>
      <c r="AJ257" s="68"/>
    </row>
    <row r="258" spans="35:36" ht="15.75" customHeight="1" x14ac:dyDescent="0.2">
      <c r="AI258" s="68"/>
      <c r="AJ258" s="68"/>
    </row>
    <row r="259" spans="35:36" ht="15.75" customHeight="1" x14ac:dyDescent="0.2">
      <c r="AI259" s="68"/>
      <c r="AJ259" s="68"/>
    </row>
    <row r="260" spans="35:36" ht="15.75" customHeight="1" x14ac:dyDescent="0.2">
      <c r="AI260" s="68"/>
      <c r="AJ260" s="68"/>
    </row>
    <row r="261" spans="35:36" ht="15.75" customHeight="1" x14ac:dyDescent="0.2">
      <c r="AI261" s="68"/>
      <c r="AJ261" s="68"/>
    </row>
    <row r="262" spans="35:36" ht="15.75" customHeight="1" x14ac:dyDescent="0.2">
      <c r="AI262" s="68"/>
      <c r="AJ262" s="68"/>
    </row>
    <row r="263" spans="35:36" ht="15.75" customHeight="1" x14ac:dyDescent="0.2">
      <c r="AI263" s="68"/>
      <c r="AJ263" s="68"/>
    </row>
    <row r="264" spans="35:36" ht="15.75" customHeight="1" x14ac:dyDescent="0.2">
      <c r="AI264" s="68"/>
      <c r="AJ264" s="68"/>
    </row>
    <row r="265" spans="35:36" ht="15.75" customHeight="1" x14ac:dyDescent="0.2">
      <c r="AI265" s="68"/>
      <c r="AJ265" s="68"/>
    </row>
    <row r="266" spans="35:36" ht="15.75" customHeight="1" x14ac:dyDescent="0.2">
      <c r="AI266" s="68"/>
      <c r="AJ266" s="68"/>
    </row>
    <row r="267" spans="35:36" ht="15.75" customHeight="1" x14ac:dyDescent="0.2">
      <c r="AI267" s="68"/>
      <c r="AJ267" s="68"/>
    </row>
    <row r="268" spans="35:36" ht="15.75" customHeight="1" x14ac:dyDescent="0.2">
      <c r="AI268" s="68"/>
      <c r="AJ268" s="68"/>
    </row>
    <row r="269" spans="35:36" ht="15.75" customHeight="1" x14ac:dyDescent="0.2">
      <c r="AI269" s="68"/>
      <c r="AJ269" s="68"/>
    </row>
    <row r="270" spans="35:36" ht="15.75" customHeight="1" x14ac:dyDescent="0.2">
      <c r="AI270" s="68"/>
      <c r="AJ270" s="68"/>
    </row>
    <row r="271" spans="35:36" ht="15.75" customHeight="1" x14ac:dyDescent="0.2">
      <c r="AI271" s="68"/>
      <c r="AJ271" s="68"/>
    </row>
    <row r="272" spans="35:36" ht="15.75" customHeight="1" x14ac:dyDescent="0.2">
      <c r="AI272" s="68"/>
      <c r="AJ272" s="68"/>
    </row>
    <row r="273" spans="35:36" ht="15.75" customHeight="1" x14ac:dyDescent="0.2">
      <c r="AI273" s="68"/>
      <c r="AJ273" s="68"/>
    </row>
    <row r="274" spans="35:36" ht="15.75" customHeight="1" x14ac:dyDescent="0.2">
      <c r="AI274" s="68"/>
      <c r="AJ274" s="68"/>
    </row>
    <row r="275" spans="35:36" ht="15.75" customHeight="1" x14ac:dyDescent="0.2">
      <c r="AI275" s="68"/>
      <c r="AJ275" s="68"/>
    </row>
    <row r="276" spans="35:36" ht="15.75" customHeight="1" x14ac:dyDescent="0.2">
      <c r="AI276" s="68"/>
      <c r="AJ276" s="68"/>
    </row>
    <row r="277" spans="35:36" ht="15.75" customHeight="1" x14ac:dyDescent="0.2">
      <c r="AI277" s="68"/>
      <c r="AJ277" s="68"/>
    </row>
    <row r="278" spans="35:36" ht="15.75" customHeight="1" x14ac:dyDescent="0.2">
      <c r="AI278" s="68"/>
      <c r="AJ278" s="68"/>
    </row>
    <row r="279" spans="35:36" ht="15.75" customHeight="1" x14ac:dyDescent="0.2">
      <c r="AI279" s="68"/>
      <c r="AJ279" s="68"/>
    </row>
    <row r="280" spans="35:36" ht="15.75" customHeight="1" x14ac:dyDescent="0.2">
      <c r="AI280" s="68"/>
      <c r="AJ280" s="68"/>
    </row>
    <row r="281" spans="35:36" ht="15.75" customHeight="1" x14ac:dyDescent="0.2">
      <c r="AI281" s="68"/>
      <c r="AJ281" s="68"/>
    </row>
    <row r="282" spans="35:36" ht="15.75" customHeight="1" x14ac:dyDescent="0.2">
      <c r="AI282" s="68"/>
      <c r="AJ282" s="68"/>
    </row>
    <row r="283" spans="35:36" ht="15.75" customHeight="1" x14ac:dyDescent="0.2">
      <c r="AI283" s="68"/>
      <c r="AJ283" s="68"/>
    </row>
    <row r="284" spans="35:36" ht="15.75" customHeight="1" x14ac:dyDescent="0.2">
      <c r="AI284" s="68"/>
      <c r="AJ284" s="68"/>
    </row>
    <row r="285" spans="35:36" ht="15.75" customHeight="1" x14ac:dyDescent="0.2">
      <c r="AI285" s="68"/>
      <c r="AJ285" s="68"/>
    </row>
    <row r="286" spans="35:36" ht="15.75" customHeight="1" x14ac:dyDescent="0.2">
      <c r="AI286" s="68"/>
      <c r="AJ286" s="68"/>
    </row>
    <row r="287" spans="35:36" ht="15.75" customHeight="1" x14ac:dyDescent="0.2">
      <c r="AI287" s="68"/>
      <c r="AJ287" s="68"/>
    </row>
    <row r="288" spans="35:36" ht="15.75" customHeight="1" x14ac:dyDescent="0.2">
      <c r="AI288" s="68"/>
      <c r="AJ288" s="68"/>
    </row>
    <row r="289" spans="35:36" ht="15.75" customHeight="1" x14ac:dyDescent="0.2">
      <c r="AI289" s="68"/>
      <c r="AJ289" s="68"/>
    </row>
    <row r="290" spans="35:36" ht="15.75" customHeight="1" x14ac:dyDescent="0.2">
      <c r="AI290" s="68"/>
      <c r="AJ290" s="68"/>
    </row>
    <row r="291" spans="35:36" ht="15.75" customHeight="1" x14ac:dyDescent="0.2">
      <c r="AI291" s="68"/>
      <c r="AJ291" s="68"/>
    </row>
    <row r="292" spans="35:36" ht="15.75" customHeight="1" x14ac:dyDescent="0.2">
      <c r="AI292" s="68"/>
      <c r="AJ292" s="68"/>
    </row>
    <row r="293" spans="35:36" ht="15.75" customHeight="1" x14ac:dyDescent="0.2">
      <c r="AI293" s="68"/>
      <c r="AJ293" s="68"/>
    </row>
    <row r="294" spans="35:36" ht="15.75" customHeight="1" x14ac:dyDescent="0.2">
      <c r="AI294" s="68"/>
      <c r="AJ294" s="68"/>
    </row>
    <row r="295" spans="35:36" ht="15.75" customHeight="1" x14ac:dyDescent="0.2">
      <c r="AI295" s="68"/>
      <c r="AJ295" s="68"/>
    </row>
    <row r="296" spans="35:36" ht="15.75" customHeight="1" x14ac:dyDescent="0.2">
      <c r="AI296" s="68"/>
      <c r="AJ296" s="68"/>
    </row>
    <row r="297" spans="35:36" ht="15.75" customHeight="1" x14ac:dyDescent="0.2">
      <c r="AI297" s="68"/>
      <c r="AJ297" s="68"/>
    </row>
    <row r="298" spans="35:36" ht="15.75" customHeight="1" x14ac:dyDescent="0.2">
      <c r="AI298" s="68"/>
      <c r="AJ298" s="68"/>
    </row>
    <row r="299" spans="35:36" ht="15.75" customHeight="1" x14ac:dyDescent="0.2">
      <c r="AI299" s="68"/>
      <c r="AJ299" s="68"/>
    </row>
    <row r="300" spans="35:36" ht="15.75" customHeight="1" x14ac:dyDescent="0.2">
      <c r="AI300" s="68"/>
      <c r="AJ300" s="68"/>
    </row>
    <row r="301" spans="35:36" ht="15.75" customHeight="1" x14ac:dyDescent="0.2">
      <c r="AI301" s="68"/>
      <c r="AJ301" s="68"/>
    </row>
    <row r="302" spans="35:36" ht="15.75" customHeight="1" x14ac:dyDescent="0.2">
      <c r="AI302" s="68"/>
      <c r="AJ302" s="68"/>
    </row>
    <row r="303" spans="35:36" ht="15.75" customHeight="1" x14ac:dyDescent="0.2">
      <c r="AI303" s="68"/>
      <c r="AJ303" s="68"/>
    </row>
    <row r="304" spans="35:36" ht="15.75" customHeight="1" x14ac:dyDescent="0.2">
      <c r="AI304" s="68"/>
      <c r="AJ304" s="68"/>
    </row>
    <row r="305" spans="35:36" ht="15.75" customHeight="1" x14ac:dyDescent="0.2">
      <c r="AI305" s="68"/>
      <c r="AJ305" s="68"/>
    </row>
    <row r="306" spans="35:36" ht="15.75" customHeight="1" x14ac:dyDescent="0.2">
      <c r="AI306" s="68"/>
      <c r="AJ306" s="68"/>
    </row>
    <row r="307" spans="35:36" ht="15.75" customHeight="1" x14ac:dyDescent="0.2">
      <c r="AI307" s="68"/>
      <c r="AJ307" s="68"/>
    </row>
    <row r="308" spans="35:36" ht="15.75" customHeight="1" x14ac:dyDescent="0.2">
      <c r="AI308" s="68"/>
      <c r="AJ308" s="68"/>
    </row>
    <row r="309" spans="35:36" ht="15.75" customHeight="1" x14ac:dyDescent="0.2">
      <c r="AI309" s="68"/>
      <c r="AJ309" s="68"/>
    </row>
    <row r="310" spans="35:36" ht="15.75" customHeight="1" x14ac:dyDescent="0.2">
      <c r="AI310" s="68"/>
      <c r="AJ310" s="68"/>
    </row>
    <row r="311" spans="35:36" ht="15.75" customHeight="1" x14ac:dyDescent="0.2">
      <c r="AI311" s="68"/>
      <c r="AJ311" s="68"/>
    </row>
    <row r="312" spans="35:36" ht="15.75" customHeight="1" x14ac:dyDescent="0.2">
      <c r="AI312" s="68"/>
      <c r="AJ312" s="68"/>
    </row>
    <row r="313" spans="35:36" ht="15.75" customHeight="1" x14ac:dyDescent="0.2">
      <c r="AI313" s="68"/>
      <c r="AJ313" s="68"/>
    </row>
    <row r="314" spans="35:36" ht="15.75" customHeight="1" x14ac:dyDescent="0.2">
      <c r="AI314" s="68"/>
      <c r="AJ314" s="68"/>
    </row>
    <row r="315" spans="35:36" ht="15.75" customHeight="1" x14ac:dyDescent="0.2">
      <c r="AI315" s="68"/>
      <c r="AJ315" s="68"/>
    </row>
    <row r="316" spans="35:36" ht="15.75" customHeight="1" x14ac:dyDescent="0.2">
      <c r="AI316" s="68"/>
      <c r="AJ316" s="68"/>
    </row>
    <row r="317" spans="35:36" ht="15.75" customHeight="1" x14ac:dyDescent="0.2">
      <c r="AI317" s="68"/>
      <c r="AJ317" s="68"/>
    </row>
    <row r="318" spans="35:36" ht="15.75" customHeight="1" x14ac:dyDescent="0.2">
      <c r="AI318" s="68"/>
      <c r="AJ318" s="68"/>
    </row>
    <row r="319" spans="35:36" ht="15.75" customHeight="1" x14ac:dyDescent="0.2">
      <c r="AI319" s="68"/>
      <c r="AJ319" s="68"/>
    </row>
    <row r="320" spans="35:36" ht="15.75" customHeight="1" x14ac:dyDescent="0.2">
      <c r="AI320" s="68"/>
      <c r="AJ320" s="68"/>
    </row>
    <row r="321" spans="35:36" ht="15.75" customHeight="1" x14ac:dyDescent="0.2">
      <c r="AI321" s="68"/>
      <c r="AJ321" s="68"/>
    </row>
    <row r="322" spans="35:36" ht="15.75" customHeight="1" x14ac:dyDescent="0.2">
      <c r="AI322" s="68"/>
      <c r="AJ322" s="68"/>
    </row>
    <row r="323" spans="35:36" ht="15.75" customHeight="1" x14ac:dyDescent="0.2">
      <c r="AI323" s="68"/>
      <c r="AJ323" s="68"/>
    </row>
    <row r="324" spans="35:36" ht="15.75" customHeight="1" x14ac:dyDescent="0.2">
      <c r="AI324" s="68"/>
      <c r="AJ324" s="68"/>
    </row>
    <row r="325" spans="35:36" ht="15.75" customHeight="1" x14ac:dyDescent="0.2">
      <c r="AI325" s="68"/>
      <c r="AJ325" s="68"/>
    </row>
    <row r="326" spans="35:36" ht="15.75" customHeight="1" x14ac:dyDescent="0.2">
      <c r="AI326" s="68"/>
      <c r="AJ326" s="68"/>
    </row>
    <row r="327" spans="35:36" ht="15.75" customHeight="1" x14ac:dyDescent="0.2">
      <c r="AI327" s="68"/>
      <c r="AJ327" s="68"/>
    </row>
    <row r="328" spans="35:36" ht="15.75" customHeight="1" x14ac:dyDescent="0.2">
      <c r="AI328" s="68"/>
      <c r="AJ328" s="68"/>
    </row>
    <row r="329" spans="35:36" ht="15.75" customHeight="1" x14ac:dyDescent="0.2">
      <c r="AI329" s="68"/>
      <c r="AJ329" s="68"/>
    </row>
    <row r="330" spans="35:36" ht="15.75" customHeight="1" x14ac:dyDescent="0.2"/>
    <row r="331" spans="35:36" ht="15.75" customHeight="1" x14ac:dyDescent="0.2"/>
    <row r="332" spans="35:36" ht="15.75" customHeight="1" x14ac:dyDescent="0.2"/>
    <row r="333" spans="35:36" ht="15.75" customHeight="1" x14ac:dyDescent="0.2"/>
    <row r="334" spans="35:36" ht="15.75" customHeight="1" x14ac:dyDescent="0.2"/>
    <row r="335" spans="35:36" ht="15.75" customHeight="1" x14ac:dyDescent="0.2"/>
    <row r="336" spans="35: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sheetData>
  <autoFilter ref="A1:AR81"/>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Sandra Paola Montilla Morales</cp:lastModifiedBy>
  <dcterms:created xsi:type="dcterms:W3CDTF">2021-08-25T19:21:22Z</dcterms:created>
  <dcterms:modified xsi:type="dcterms:W3CDTF">2021-09-30T20:29:56Z</dcterms:modified>
</cp:coreProperties>
</file>